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24226"/>
  <mc:AlternateContent xmlns:mc="http://schemas.openxmlformats.org/markup-compatibility/2006">
    <mc:Choice Requires="x15">
      <x15ac:absPath xmlns:x15ac="http://schemas.microsoft.com/office/spreadsheetml/2010/11/ac" url="C:\Users\Malika CHINGAN\Downloads\"/>
    </mc:Choice>
  </mc:AlternateContent>
  <xr:revisionPtr revIDLastSave="0" documentId="13_ncr:1_{33956C2F-03B6-4740-8B4C-FB94D404EDEC}" xr6:coauthVersionLast="36" xr6:coauthVersionMax="47" xr10:uidLastSave="{00000000-0000-0000-0000-000000000000}"/>
  <bookViews>
    <workbookView xWindow="0" yWindow="0" windowWidth="23040" windowHeight="9060" tabRatio="920" activeTab="4" xr2:uid="{00000000-000D-0000-FFFF-FFFF00000000}"/>
  </bookViews>
  <sheets>
    <sheet name="Intsructions globales" sheetId="71" r:id="rId1"/>
    <sheet name="critères transversaux" sheetId="54" state="hidden" r:id="rId2"/>
    <sheet name="critères bonus" sheetId="55" state="hidden" r:id="rId3"/>
    <sheet name="DI" sheetId="76" state="hidden" r:id="rId4"/>
    <sheet name="OS 1.1" sheetId="57" r:id="rId5"/>
    <sheet name="OS 1.2" sheetId="58" r:id="rId6"/>
    <sheet name="OS 1.3" sheetId="59" r:id="rId7"/>
    <sheet name="OS 1.5" sheetId="60" r:id="rId8"/>
    <sheet name="OS 2.1" sheetId="61" r:id="rId9"/>
    <sheet name="OS 2.2" sheetId="62" r:id="rId10"/>
    <sheet name="OS 2.4" sheetId="63" r:id="rId11"/>
    <sheet name="OS 2.5" sheetId="64" r:id="rId12"/>
    <sheet name="OS 2.6" sheetId="65" r:id="rId13"/>
    <sheet name="OS 2.7" sheetId="66" r:id="rId14"/>
    <sheet name="OS 2.8" sheetId="67" r:id="rId15"/>
    <sheet name="OS 3.1" sheetId="77" r:id="rId16"/>
    <sheet name="OS 3.2" sheetId="68" r:id="rId17"/>
    <sheet name="OS 4.1" sheetId="72" r:id="rId18"/>
    <sheet name="OS 4.2" sheetId="69" r:id="rId19"/>
    <sheet name="OS 4.5" sheetId="73" r:id="rId20"/>
    <sheet name="OS 4.6" sheetId="75" r:id="rId21"/>
    <sheet name="OS 4.7" sheetId="74" r:id="rId22"/>
    <sheet name="OS 5.1" sheetId="70" r:id="rId23"/>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7" i="77" l="1"/>
  <c r="F33" i="77"/>
  <c r="D48" i="77"/>
  <c r="D51" i="77" s="1"/>
  <c r="C58" i="77" s="1"/>
  <c r="F34" i="77"/>
  <c r="F37" i="77" s="1"/>
  <c r="C57" i="77" s="1"/>
  <c r="E28" i="77"/>
  <c r="B27" i="77"/>
  <c r="F25" i="77"/>
  <c r="F24" i="77"/>
  <c r="F23" i="77"/>
  <c r="F22" i="77"/>
  <c r="F21" i="77"/>
  <c r="F20" i="77"/>
  <c r="F19" i="77"/>
  <c r="F18" i="77"/>
  <c r="F17" i="77"/>
  <c r="F28" i="77" s="1"/>
  <c r="C56" i="77" s="1"/>
  <c r="C60" i="77" l="1"/>
  <c r="C59" i="77"/>
  <c r="C64" i="77" s="1"/>
  <c r="C108" i="70"/>
  <c r="D82" i="70"/>
  <c r="C71" i="70"/>
  <c r="E71" i="70" s="1"/>
  <c r="F58" i="70"/>
  <c r="F54" i="70"/>
  <c r="F49" i="70"/>
  <c r="F47" i="70"/>
  <c r="F43" i="70"/>
  <c r="F41" i="70"/>
  <c r="F35" i="70"/>
  <c r="E28" i="70"/>
  <c r="B27" i="70"/>
  <c r="F25" i="70"/>
  <c r="F24" i="70"/>
  <c r="F23" i="70"/>
  <c r="F22" i="70"/>
  <c r="F21" i="70"/>
  <c r="F20" i="70"/>
  <c r="F19" i="70"/>
  <c r="F18" i="70"/>
  <c r="F17" i="70"/>
  <c r="E37" i="74"/>
  <c r="D48" i="74"/>
  <c r="D51" i="74" s="1"/>
  <c r="C58" i="74" s="1"/>
  <c r="E27" i="74"/>
  <c r="B26" i="74"/>
  <c r="F24" i="74"/>
  <c r="F23" i="74"/>
  <c r="F22" i="74"/>
  <c r="F21" i="74"/>
  <c r="F20" i="74"/>
  <c r="F19" i="74"/>
  <c r="F18" i="74"/>
  <c r="F17" i="74"/>
  <c r="D48" i="75"/>
  <c r="D51" i="75" s="1"/>
  <c r="C58" i="75" s="1"/>
  <c r="E37" i="75"/>
  <c r="E27" i="75"/>
  <c r="B26" i="75"/>
  <c r="F24" i="75"/>
  <c r="F23" i="75"/>
  <c r="F22" i="75"/>
  <c r="F21" i="75"/>
  <c r="F20" i="75"/>
  <c r="F19" i="75"/>
  <c r="F18" i="75"/>
  <c r="F17" i="75"/>
  <c r="E28" i="69"/>
  <c r="B27" i="69"/>
  <c r="F25" i="69"/>
  <c r="F24" i="69"/>
  <c r="F23" i="69"/>
  <c r="F22" i="69"/>
  <c r="F21" i="69"/>
  <c r="F20" i="69"/>
  <c r="F19" i="69"/>
  <c r="F18" i="69"/>
  <c r="F17" i="69"/>
  <c r="D48" i="73"/>
  <c r="D51" i="73" s="1"/>
  <c r="C58" i="73" s="1"/>
  <c r="E37" i="73"/>
  <c r="E27" i="73"/>
  <c r="B26" i="73"/>
  <c r="F24" i="73"/>
  <c r="F23" i="73"/>
  <c r="F22" i="73"/>
  <c r="F21" i="73"/>
  <c r="F20" i="73"/>
  <c r="F19" i="73"/>
  <c r="F18" i="73"/>
  <c r="F17" i="73"/>
  <c r="E37" i="69"/>
  <c r="D48" i="69"/>
  <c r="D51" i="69" s="1"/>
  <c r="C58" i="69" s="1"/>
  <c r="F71" i="70" l="1"/>
  <c r="C114" i="70" s="1"/>
  <c r="F28" i="70"/>
  <c r="C113" i="70" s="1"/>
  <c r="F27" i="74"/>
  <c r="C56" i="74" s="1"/>
  <c r="F27" i="75"/>
  <c r="C56" i="75" s="1"/>
  <c r="F28" i="69"/>
  <c r="C56" i="69" s="1"/>
  <c r="F27" i="73"/>
  <c r="C56" i="73" s="1"/>
  <c r="C116" i="70" l="1"/>
  <c r="C121" i="70" s="1"/>
  <c r="E27" i="72" l="1"/>
  <c r="E38" i="72"/>
  <c r="D49" i="72"/>
  <c r="B26" i="72"/>
  <c r="F24" i="72"/>
  <c r="F23" i="72"/>
  <c r="F22" i="72"/>
  <c r="F21" i="72"/>
  <c r="F20" i="72"/>
  <c r="F19" i="72"/>
  <c r="F18" i="72"/>
  <c r="F17" i="72"/>
  <c r="E36" i="68"/>
  <c r="D47" i="68"/>
  <c r="D50" i="68" s="1"/>
  <c r="C57" i="68" s="1"/>
  <c r="E28" i="68"/>
  <c r="B27" i="68"/>
  <c r="F25" i="68"/>
  <c r="F24" i="68"/>
  <c r="F23" i="68"/>
  <c r="F22" i="68"/>
  <c r="F21" i="68"/>
  <c r="F20" i="68"/>
  <c r="F19" i="68"/>
  <c r="F18" i="68"/>
  <c r="F17" i="68"/>
  <c r="D50" i="67"/>
  <c r="D57" i="67"/>
  <c r="D60" i="67" s="1"/>
  <c r="C67" i="67" s="1"/>
  <c r="E39" i="67"/>
  <c r="E28" i="67"/>
  <c r="B27" i="67"/>
  <c r="F25" i="67"/>
  <c r="F24" i="67"/>
  <c r="F23" i="67"/>
  <c r="F22" i="67"/>
  <c r="F21" i="67"/>
  <c r="F20" i="67"/>
  <c r="F19" i="67"/>
  <c r="F18" i="67"/>
  <c r="F17" i="67"/>
  <c r="D54" i="66"/>
  <c r="D48" i="66"/>
  <c r="E37" i="66"/>
  <c r="E28" i="66"/>
  <c r="B27" i="66"/>
  <c r="F25" i="66"/>
  <c r="F24" i="66"/>
  <c r="F23" i="66"/>
  <c r="F22" i="66"/>
  <c r="F21" i="66"/>
  <c r="F20" i="66"/>
  <c r="F19" i="66"/>
  <c r="F18" i="66"/>
  <c r="F17" i="66"/>
  <c r="E37" i="65"/>
  <c r="F33" i="65"/>
  <c r="D48" i="65"/>
  <c r="E28" i="65"/>
  <c r="B27" i="65"/>
  <c r="F25" i="65"/>
  <c r="F24" i="65"/>
  <c r="F23" i="65"/>
  <c r="F22" i="65"/>
  <c r="F21" i="65"/>
  <c r="F20" i="65"/>
  <c r="F19" i="65"/>
  <c r="F18" i="65"/>
  <c r="F17" i="65"/>
  <c r="D105" i="70"/>
  <c r="D101" i="70"/>
  <c r="D108" i="70" s="1"/>
  <c r="D97" i="70"/>
  <c r="D93" i="70"/>
  <c r="D89" i="70"/>
  <c r="F59" i="70"/>
  <c r="F60" i="70" s="1"/>
  <c r="F53" i="70"/>
  <c r="F55" i="70" s="1"/>
  <c r="F48" i="70"/>
  <c r="F50" i="70" s="1"/>
  <c r="F42" i="70"/>
  <c r="F40" i="70"/>
  <c r="F36" i="70"/>
  <c r="F37" i="70" s="1"/>
  <c r="F34" i="74"/>
  <c r="F33" i="74"/>
  <c r="F32" i="74"/>
  <c r="F37" i="74" s="1"/>
  <c r="C57" i="74" s="1"/>
  <c r="F34" i="75"/>
  <c r="F33" i="75"/>
  <c r="F32" i="75"/>
  <c r="F34" i="73"/>
  <c r="F33" i="73"/>
  <c r="F32" i="73"/>
  <c r="F37" i="73" s="1"/>
  <c r="C57" i="73" s="1"/>
  <c r="F34" i="69"/>
  <c r="F33" i="69"/>
  <c r="D55" i="72"/>
  <c r="F35" i="72"/>
  <c r="F33" i="72"/>
  <c r="F32" i="72"/>
  <c r="F33" i="68"/>
  <c r="F36" i="68" s="1"/>
  <c r="C56" i="68" s="1"/>
  <c r="F36" i="67"/>
  <c r="F35" i="67"/>
  <c r="F34" i="67"/>
  <c r="F33" i="67"/>
  <c r="F39" i="67" s="1"/>
  <c r="C66" i="67" s="1"/>
  <c r="F34" i="66"/>
  <c r="F33" i="66"/>
  <c r="D54" i="65"/>
  <c r="F34" i="65"/>
  <c r="D49" i="64"/>
  <c r="D52" i="64" s="1"/>
  <c r="C59" i="64" s="1"/>
  <c r="E38" i="64"/>
  <c r="F35" i="64"/>
  <c r="F34" i="64"/>
  <c r="F33" i="64"/>
  <c r="F38" i="64" s="1"/>
  <c r="C58" i="64" s="1"/>
  <c r="E28" i="64"/>
  <c r="B27" i="64"/>
  <c r="F25" i="64"/>
  <c r="F24" i="64"/>
  <c r="F23" i="64"/>
  <c r="F22" i="64"/>
  <c r="F21" i="64"/>
  <c r="F20" i="64"/>
  <c r="F19" i="64"/>
  <c r="F18" i="64"/>
  <c r="F17" i="64"/>
  <c r="D58" i="63"/>
  <c r="D49" i="63"/>
  <c r="E38" i="63"/>
  <c r="F35" i="63"/>
  <c r="F34" i="63"/>
  <c r="F33" i="63"/>
  <c r="E28" i="63"/>
  <c r="B27" i="63"/>
  <c r="F25" i="63"/>
  <c r="F24" i="63"/>
  <c r="F23" i="63"/>
  <c r="F22" i="63"/>
  <c r="F21" i="63"/>
  <c r="F20" i="63"/>
  <c r="F19" i="63"/>
  <c r="F18" i="63"/>
  <c r="F17" i="63"/>
  <c r="F28" i="63" s="1"/>
  <c r="C66" i="63" s="1"/>
  <c r="D60" i="62"/>
  <c r="D52" i="62"/>
  <c r="E40" i="62"/>
  <c r="F37" i="62"/>
  <c r="F36" i="62"/>
  <c r="F35" i="62"/>
  <c r="F34" i="62"/>
  <c r="F33" i="62"/>
  <c r="F40" i="62" s="1"/>
  <c r="C69" i="62" s="1"/>
  <c r="E28" i="62"/>
  <c r="B27" i="62"/>
  <c r="F25" i="62"/>
  <c r="F24" i="62"/>
  <c r="F23" i="62"/>
  <c r="F22" i="62"/>
  <c r="F21" i="62"/>
  <c r="F20" i="62"/>
  <c r="F19" i="62"/>
  <c r="F18" i="62"/>
  <c r="F17" i="62"/>
  <c r="F28" i="62" s="1"/>
  <c r="C68" i="62" s="1"/>
  <c r="C70" i="61"/>
  <c r="D55" i="61"/>
  <c r="D48" i="61"/>
  <c r="E36" i="61"/>
  <c r="F33" i="61"/>
  <c r="E28" i="61"/>
  <c r="B27" i="61"/>
  <c r="F25" i="61"/>
  <c r="F24" i="61"/>
  <c r="F23" i="61"/>
  <c r="F22" i="61"/>
  <c r="F21" i="61"/>
  <c r="F20" i="61"/>
  <c r="F19" i="61"/>
  <c r="F18" i="61"/>
  <c r="F17" i="61"/>
  <c r="F28" i="61" s="1"/>
  <c r="C67" i="60"/>
  <c r="D52" i="60"/>
  <c r="D55" i="60" s="1"/>
  <c r="C61" i="60" s="1"/>
  <c r="E41" i="60"/>
  <c r="F38" i="60"/>
  <c r="F37" i="60"/>
  <c r="F36" i="60"/>
  <c r="F35" i="60"/>
  <c r="F34" i="60"/>
  <c r="F33" i="60"/>
  <c r="E28" i="60"/>
  <c r="B27" i="60"/>
  <c r="F25" i="60"/>
  <c r="F24" i="60"/>
  <c r="F23" i="60"/>
  <c r="F22" i="60"/>
  <c r="F21" i="60"/>
  <c r="F20" i="60"/>
  <c r="F19" i="60"/>
  <c r="F18" i="60"/>
  <c r="F17" i="60"/>
  <c r="F28" i="60" s="1"/>
  <c r="C59" i="60" s="1"/>
  <c r="C107" i="59"/>
  <c r="C94" i="59"/>
  <c r="D91" i="59"/>
  <c r="D86" i="59"/>
  <c r="D77" i="59"/>
  <c r="C66" i="59"/>
  <c r="E66" i="59" s="1"/>
  <c r="F59" i="59"/>
  <c r="F60" i="59" s="1"/>
  <c r="F55" i="59"/>
  <c r="F54" i="59"/>
  <c r="F56" i="59" s="1"/>
  <c r="F50" i="59"/>
  <c r="F49" i="59"/>
  <c r="F51" i="59" s="1"/>
  <c r="F45" i="59"/>
  <c r="F44" i="59"/>
  <c r="F46" i="59" s="1"/>
  <c r="F39" i="59"/>
  <c r="F40" i="59" s="1"/>
  <c r="F34" i="59"/>
  <c r="F35" i="59" s="1"/>
  <c r="E28" i="59"/>
  <c r="B27" i="59"/>
  <c r="F25" i="59"/>
  <c r="F24" i="59"/>
  <c r="F23" i="59"/>
  <c r="F22" i="59"/>
  <c r="F21" i="59"/>
  <c r="F20" i="59"/>
  <c r="F19" i="59"/>
  <c r="F18" i="59"/>
  <c r="F17" i="59"/>
  <c r="F28" i="59" s="1"/>
  <c r="C99" i="59" s="1"/>
  <c r="C67" i="58"/>
  <c r="D51" i="58"/>
  <c r="D54" i="58" s="1"/>
  <c r="C61" i="58" s="1"/>
  <c r="E40" i="58"/>
  <c r="F37" i="58"/>
  <c r="F36" i="58"/>
  <c r="F35" i="58"/>
  <c r="F34" i="58"/>
  <c r="F33" i="58"/>
  <c r="F40" i="58" s="1"/>
  <c r="C60" i="58" s="1"/>
  <c r="E28" i="58"/>
  <c r="F25" i="58"/>
  <c r="F24" i="58"/>
  <c r="F23" i="58"/>
  <c r="F22" i="58"/>
  <c r="F21" i="58"/>
  <c r="F20" i="58"/>
  <c r="F19" i="58"/>
  <c r="F18" i="58"/>
  <c r="F17" i="58"/>
  <c r="F28" i="58" s="1"/>
  <c r="C59" i="58" s="1"/>
  <c r="D65" i="57"/>
  <c r="D57" i="57"/>
  <c r="C46" i="57"/>
  <c r="F46" i="57" s="1"/>
  <c r="C73" i="57" s="1"/>
  <c r="F42" i="57"/>
  <c r="F41" i="57"/>
  <c r="F43" i="57" s="1"/>
  <c r="F37" i="57"/>
  <c r="F38" i="57" s="1"/>
  <c r="F33" i="57"/>
  <c r="F34" i="57" s="1"/>
  <c r="E28" i="57"/>
  <c r="F25" i="57"/>
  <c r="F24" i="57"/>
  <c r="F23" i="57"/>
  <c r="F22" i="57"/>
  <c r="F21" i="57"/>
  <c r="F20" i="57"/>
  <c r="F19" i="57"/>
  <c r="F18" i="57"/>
  <c r="F17" i="57"/>
  <c r="E23" i="55"/>
  <c r="D14" i="55"/>
  <c r="E19" i="55" s="1"/>
  <c r="E20" i="55" s="1"/>
  <c r="E21" i="54"/>
  <c r="E20" i="54"/>
  <c r="E19" i="54"/>
  <c r="E18" i="54"/>
  <c r="E16" i="54"/>
  <c r="E17" i="54" s="1"/>
  <c r="F14" i="54"/>
  <c r="F13" i="54"/>
  <c r="F12" i="54"/>
  <c r="F11" i="54"/>
  <c r="F10" i="54"/>
  <c r="F9" i="54"/>
  <c r="F8" i="54"/>
  <c r="F7" i="54"/>
  <c r="F6" i="54"/>
  <c r="F21" i="54" l="1"/>
  <c r="F20" i="54"/>
  <c r="F19" i="54"/>
  <c r="F18" i="54"/>
  <c r="F16" i="54"/>
  <c r="F17" i="54" s="1"/>
  <c r="D68" i="57"/>
  <c r="C74" i="57" s="1"/>
  <c r="D94" i="59"/>
  <c r="C101" i="59" s="1"/>
  <c r="D58" i="61"/>
  <c r="C64" i="61" s="1"/>
  <c r="D63" i="62"/>
  <c r="C70" i="62" s="1"/>
  <c r="F38" i="63"/>
  <c r="C67" i="63" s="1"/>
  <c r="D57" i="66"/>
  <c r="C64" i="66" s="1"/>
  <c r="F28" i="57"/>
  <c r="C72" i="57" s="1"/>
  <c r="C75" i="57" s="1"/>
  <c r="C80" i="57" s="1"/>
  <c r="C60" i="74"/>
  <c r="C59" i="74"/>
  <c r="C64" i="74" s="1"/>
  <c r="F37" i="75"/>
  <c r="C57" i="75" s="1"/>
  <c r="C59" i="75" s="1"/>
  <c r="C64" i="75" s="1"/>
  <c r="D57" i="65"/>
  <c r="C64" i="65" s="1"/>
  <c r="C69" i="63"/>
  <c r="C74" i="63" s="1"/>
  <c r="D61" i="63"/>
  <c r="C68" i="63" s="1"/>
  <c r="C70" i="63" s="1"/>
  <c r="C72" i="62"/>
  <c r="C71" i="62"/>
  <c r="C76" i="62" s="1"/>
  <c r="C62" i="61"/>
  <c r="F36" i="61"/>
  <c r="C63" i="61" s="1"/>
  <c r="F41" i="60"/>
  <c r="C60" i="60" s="1"/>
  <c r="C63" i="58"/>
  <c r="C62" i="58"/>
  <c r="E46" i="57"/>
  <c r="C115" i="70"/>
  <c r="C117" i="70" s="1"/>
  <c r="F44" i="70"/>
  <c r="F66" i="59"/>
  <c r="C100" i="59" s="1"/>
  <c r="C102" i="59" s="1"/>
  <c r="F37" i="69"/>
  <c r="C57" i="69" s="1"/>
  <c r="C60" i="73"/>
  <c r="C59" i="73"/>
  <c r="C64" i="73" s="1"/>
  <c r="C59" i="69"/>
  <c r="C64" i="69" s="1"/>
  <c r="C60" i="69"/>
  <c r="F27" i="72"/>
  <c r="C63" i="72" s="1"/>
  <c r="D58" i="72"/>
  <c r="C65" i="72" s="1"/>
  <c r="F38" i="72"/>
  <c r="C64" i="72" s="1"/>
  <c r="F28" i="68"/>
  <c r="C55" i="68" s="1"/>
  <c r="C59" i="68" s="1"/>
  <c r="C62" i="60"/>
  <c r="C63" i="60"/>
  <c r="F28" i="67"/>
  <c r="C65" i="67" s="1"/>
  <c r="F37" i="66"/>
  <c r="C63" i="66" s="1"/>
  <c r="F28" i="66"/>
  <c r="C62" i="66" s="1"/>
  <c r="C66" i="66" s="1"/>
  <c r="F37" i="65"/>
  <c r="C63" i="65" s="1"/>
  <c r="F28" i="65"/>
  <c r="C62" i="65" s="1"/>
  <c r="F28" i="64"/>
  <c r="C57" i="64" s="1"/>
  <c r="C61" i="64" s="1"/>
  <c r="C76" i="57" l="1"/>
  <c r="C60" i="75"/>
  <c r="C66" i="61"/>
  <c r="C65" i="61"/>
  <c r="C103" i="59"/>
  <c r="C58" i="68"/>
  <c r="C63" i="68" s="1"/>
  <c r="C67" i="72"/>
  <c r="C66" i="72"/>
  <c r="C71" i="72" s="1"/>
  <c r="C69" i="67"/>
  <c r="C68" i="67"/>
  <c r="C73" i="67" s="1"/>
  <c r="C65" i="66"/>
  <c r="C70" i="66" s="1"/>
  <c r="C65" i="65"/>
  <c r="C70" i="65" s="1"/>
  <c r="C66" i="65"/>
  <c r="C60" i="64"/>
  <c r="C65" i="64" s="1"/>
</calcChain>
</file>

<file path=xl/sharedStrings.xml><?xml version="1.0" encoding="utf-8"?>
<sst xmlns="http://schemas.openxmlformats.org/spreadsheetml/2006/main" count="2440" uniqueCount="317">
  <si>
    <t xml:space="preserve">Grille de sélection des projets FEDER-FSE+ 2021-2027
Instructions gloables </t>
  </si>
  <si>
    <r>
      <rPr>
        <b/>
        <sz val="16"/>
        <rFont val="Garamond"/>
        <family val="1"/>
      </rPr>
      <t>Important :</t>
    </r>
    <r>
      <rPr>
        <sz val="16"/>
        <rFont val="Garamond"/>
        <family val="1"/>
      </rPr>
      <t xml:space="preserve"> 
- Cette grille est à remplir par le service instructeur pour chaque projet sollicitant une subvention au titre du programme en amont du pré-comité.  Il renseignera uniquement l'onglet correspondant à l'OS du projet en question. 
- Le document sera ensuite annexé au rapport d'instruction et ses conclusions indiquées dans la case correspondante du rapport d'instruction. </t>
    </r>
  </si>
  <si>
    <r>
      <t xml:space="preserve">Méthodologie :
</t>
    </r>
    <r>
      <rPr>
        <sz val="16"/>
        <rFont val="Garamond"/>
        <family val="1"/>
      </rPr>
      <t xml:space="preserve">
- Les critères d'éligibilité ne figurent pas dans ce document car celui-ci ne traite que des critères de sélection. Les critères d'éligibilité sont à vérifier en amont des critères de sélection et sont disponibles dans le DOMO I;
- Les notations de projets doivent être complétées sur les trois types de critères dits "de séelction " (critères transversaux, critères thématiques et critères de bonification) ;
- Pour les critères de séelection transversaux et thématiques, chaque critère reçoit une note comprise entre 1 et 4 (1=très insuffisant, 2=insuffisant, 3=satisfaisant, 4=très satisfaisant) ;
- Les pondérations définies par l'autorité de gestion s'appliquent automatiquement et permettent de calculer une note globale pour chacune des catégories de critères afin de permettre d'objectiver l'ajournement éventuel de certains projets et d'apprécier la qualité des différents dossiers par la confrontation des notations de chaque projet ; 
- La colonne "commentaires" doit être complétée par le service instructeur afin de donner des explications sur les notes attribuées et servira à motiver la sélection des opération en comité régional unique de programmation (CRUP) ; 
- La colonne "section de la demande d'aide" doit permettre de faciliter la compréhension globale de la notation.</t>
    </r>
  </si>
  <si>
    <t>Récapitulatif des critères transversaux</t>
  </si>
  <si>
    <t xml:space="preserve"> </t>
  </si>
  <si>
    <t>Critère transversal</t>
  </si>
  <si>
    <t>Note (de 1 à 4)</t>
  </si>
  <si>
    <t xml:space="preserve">Pondération 
</t>
  </si>
  <si>
    <t>Note pondérée</t>
  </si>
  <si>
    <t>Commentaire</t>
  </si>
  <si>
    <t>Section de la demande d'aide</t>
  </si>
  <si>
    <t xml:space="preserve">Cohérence générale </t>
  </si>
  <si>
    <r>
      <t xml:space="preserve">Le projet présente une bonne logique globale au niveau de sa stratégie, de ses objectifs, de ses moyens et de ses résultats. Par ailleurs, sa mise en œuvre </t>
    </r>
    <r>
      <rPr>
        <sz val="14"/>
        <color rgb="FFFF0000"/>
        <rFont val="Garamond"/>
        <family val="1"/>
      </rPr>
      <t xml:space="preserve"> </t>
    </r>
    <r>
      <rPr>
        <sz val="14"/>
        <color rgb="FF000000"/>
        <rFont val="Garamond"/>
        <family val="1"/>
      </rPr>
      <t>et le montage proposé sont simples, réalistes.</t>
    </r>
  </si>
  <si>
    <t> </t>
  </si>
  <si>
    <t>Caractère structurant</t>
  </si>
  <si>
    <t>Le projet contribue au développement régional durable et impacte positivement l’économie locale, génère un effet levier pour la croissance et l’emploi.</t>
  </si>
  <si>
    <t>Le projet contribue à l'objectif de développement équilibré du territoire. En effet, se présente comme étant en cohérence avec le Schéma d'aménagement régional (SAR) ou comme contribuant à au moins une stratégie de développement économique  décrite dans le cadre du schéma régional de développement économique, d’innovation et d’internationalisation (SRDEII).</t>
  </si>
  <si>
    <t>Principe de développement durable</t>
  </si>
  <si>
    <t xml:space="preserve">Le projet limite ses incidences sur l'environnement et intègre des méthodes respectueuses de l'environnement, tant dans la conception et la gestion des infrastructures et équipements, que dans la délivrance de services. </t>
  </si>
  <si>
    <t>Le projet intègre une politique d'éco-communication et/ou d’éco-manifestation.</t>
  </si>
  <si>
    <t>Le projet intègre l'impact négatif des déplacements (incitation à la rationalisation des déplacements non nécessaires, limitation du nombre de personnes effectuant les déplacements, recours privilégié aux visioconférences, organisation de formations à distance, mesures de compensation des impacts environnementaux négatifs du projet...).</t>
  </si>
  <si>
    <t>Uniquement pour les projets prévoyant la création ou la réhabilitation d'infrastructures (FEDER)</t>
  </si>
  <si>
    <t>Les infrastructures soutenues dans le cadre du programme FEDER s'efforcent d'intégrer les principes de durabilité, d'esthétique et d'inclusion du Nouveau Bauhaus Européen dans leur cahier des charges en vue de trouver des solutions abordables, inclusives, durables et attrayantes aux défis climatiques.</t>
  </si>
  <si>
    <t>Uniquement pour les projets prévoyant la conduite d'études (FEDER ou FSE)</t>
  </si>
  <si>
    <t>Les professionnels qui ont la charge de la conduite de l'étude apportent des garanties quant à la qualité du résultat de l'étude produite (profil et légitimité des consultants…) et/ou des dispositions sont prévues en ce sens.</t>
  </si>
  <si>
    <t>A son achèvement, l'étude produira des impacts concrets pour les territoires (les livrables sont-ils placés à disposition du public ? l'étude prévoit-elle la mise en place d'actions pilotes à son achèvement ?).</t>
  </si>
  <si>
    <t>Total critères transversaux</t>
  </si>
  <si>
    <t>Sous-total FEDER sans études avec infrastructure</t>
  </si>
  <si>
    <t>Sous total FEDER sans études sans infrastructure</t>
  </si>
  <si>
    <t>Sous-total FEDER avec études sans infrastructure</t>
  </si>
  <si>
    <t>Sous total FEDER avec études avec infrastructures</t>
  </si>
  <si>
    <t>Sous-total FSE+ sans études</t>
  </si>
  <si>
    <t>Sous-total FSE+ avec études</t>
  </si>
  <si>
    <t>max à 84</t>
  </si>
  <si>
    <t>max à 80</t>
  </si>
  <si>
    <t xml:space="preserve">max à100 </t>
  </si>
  <si>
    <t>max à 124</t>
  </si>
  <si>
    <t>Projets sans études : la note hors bonification est inférieure à 20 sur 80 max</t>
  </si>
  <si>
    <t>Projets avec études : la note hors bonification est inférieure à 30 sur 100 max</t>
  </si>
  <si>
    <t>Projets sans études : la note hors bonification est comprise entre 21 et 40 sur 80 max</t>
  </si>
  <si>
    <t>Projets avec études : la note hors bonification est comprise entre 31 et 50 sur 100 max</t>
  </si>
  <si>
    <t>Projets sans études : la note hors bonification est supérieure à 41 sur 80 max</t>
  </si>
  <si>
    <t>Projets avec études : la note hors bonification est supérieure à 51 sur 100 max</t>
  </si>
  <si>
    <t>Récapitulatif des critères de bonification</t>
  </si>
  <si>
    <t>Critère de bonification</t>
  </si>
  <si>
    <t>Note (0 à 2)</t>
  </si>
  <si>
    <t>Commentaires</t>
  </si>
  <si>
    <t>Contribution du projet à la performance du programme</t>
  </si>
  <si>
    <t>Le projet identifie clairement les groupes cibles et associe l’ensemble des maillons de la chaîne (et en particulier les bénéficiaires finaux et/ou les usagers) de la phase de conception à la phase de mise en œuvre du projet (notation sur 1 point).</t>
  </si>
  <si>
    <t>Le projet contribue de manière efficiente à la performance du programme. Il s'agit d'apprécier la force contributrice du projet à la valeur cible 2029 des indicateurs du programme. Cette notation s'effectue sur 2 points suivant les cas : 
Cas 1 - force contributrice peu significative : notation à 0
Cas 2 - force contributrice significative : notation à 1
Cas 3 - contribution substantielle : notation à 2</t>
  </si>
  <si>
    <t>Le projet contribue de manière efficiente à la performance du programme. Il s'agit d'apprécier la proportionnalité entre la force contributrice du projet et la consommation de crédits européens. Cette notation s'effectue sur 2 points suivant les cas :
Cas 1 – écart substantiel : notation à 0
Cas 2 – écart significatif : notation à 1
Cas 3 – écart nul ou faible : notation à 2</t>
  </si>
  <si>
    <t>Le projet anticipe ses retombées économiques, sociales et environnementales (analyses, études). Cette notation s'effectue sur 1 point.</t>
  </si>
  <si>
    <r>
      <rPr>
        <sz val="14"/>
        <color rgb="FF000000"/>
        <rFont val="Garamond"/>
        <family val="1"/>
      </rPr>
      <t>Le projet contribue directement ou indirectement à la création d'un ou plusieurs emplois sur le territoire guadeloupéen</t>
    </r>
    <r>
      <rPr>
        <b/>
        <sz val="14"/>
        <color rgb="FF000000"/>
        <rFont val="Garamond"/>
        <family val="1"/>
      </rPr>
      <t xml:space="preserve">. </t>
    </r>
    <r>
      <rPr>
        <sz val="14"/>
        <color rgb="FF000000"/>
        <rFont val="Garamond"/>
        <family val="1"/>
      </rPr>
      <t xml:space="preserve"> Cette notation s'effectue sur 1 point.</t>
    </r>
  </si>
  <si>
    <t>TOTAL</t>
  </si>
  <si>
    <t>Sous-total critères transversaux</t>
  </si>
  <si>
    <t>Sous-total critères thématiques</t>
  </si>
  <si>
    <t>Sous-total bonification</t>
  </si>
  <si>
    <t xml:space="preserve">Note globale du projet </t>
  </si>
  <si>
    <t>Note critères hors bonification</t>
  </si>
  <si>
    <t xml:space="preserve">AVIS </t>
  </si>
  <si>
    <t>Conditions de seuils à prendre en compte</t>
  </si>
  <si>
    <t>COCHER la case correspondante</t>
  </si>
  <si>
    <t>Avis défavorable</t>
  </si>
  <si>
    <t>FEDER sans études avec infrastructure : la note hors bonification est inférieure ou égale à  21 sur 84 max</t>
  </si>
  <si>
    <t>FEDER sans études sans infrastructure : la note hors bonification est inférieure ou égale à 20 sur 80 max</t>
  </si>
  <si>
    <t>FEDER avec études sans infrastructure : la note hors bonification est inférieure ou égale à 25 sur 100 max</t>
  </si>
  <si>
    <t>FEDER avec études avec infrastructures : la note hors bonification est inférieure ou égale à 26 sur 104 max</t>
  </si>
  <si>
    <t>Avis d'ajournement</t>
  </si>
  <si>
    <t>FEDER sans études avec infrastructure : la note hors bonification est comprise entre 22 et 42 sur 84 max</t>
  </si>
  <si>
    <t>FEDER sans études sans infrastructure : la note hors bonification est comprise entre 21 et 40 sur 80 max</t>
  </si>
  <si>
    <t>FEDER avec études sans infrastructure : la note hors bonification  est comprise entre 26 et 50 sur 100 max</t>
  </si>
  <si>
    <t>FEDER avec études avec infrastructures : la note hors bonification  est comprise entre 27 et 52 sur 104 max</t>
  </si>
  <si>
    <t>Avis favorable</t>
  </si>
  <si>
    <t>FEDER sans études avec infrastructure : la note hors bonification est supérieure ou égale à 43 sur 84 max</t>
  </si>
  <si>
    <t>FEDER sans études sans infrastructure : la note hors bonification est supérieure ou égale à 41 sur 80 max</t>
  </si>
  <si>
    <t>FEDER avec études sans infrastructure : la note hors bonification est supérieure ou égale à 51 sur 100 max</t>
  </si>
  <si>
    <t>FEDER avec études avec infrastructures : la note hors bonification est supérieure ou égale à 53 sur 104 max</t>
  </si>
  <si>
    <t xml:space="preserve">Avis général </t>
  </si>
  <si>
    <t>Nom et prénom</t>
  </si>
  <si>
    <t>Fonction</t>
  </si>
  <si>
    <t>Organisation</t>
  </si>
  <si>
    <t>Téléphone</t>
  </si>
  <si>
    <t>courriel</t>
  </si>
  <si>
    <t xml:space="preserve">Date </t>
  </si>
  <si>
    <t>Déclaration d'indépendance</t>
  </si>
  <si>
    <t>Je déclare  être personnellement et fonctionnellement indépendant du bénéficiaire potentiel, des activités prévues dans le cadre du projet ainsi que des personnes impliquées dans sa conception, sa mise en œuvre et sa gestion technique, administrative et financière.</t>
  </si>
  <si>
    <t>Signature</t>
  </si>
  <si>
    <t>OS 1.1</t>
  </si>
  <si>
    <t>DI 1. Investissements dans les actifs fixes des microentreprises</t>
  </si>
  <si>
    <t>DI 2. Investissements dans les actifs fixes des petites et moyennes entreprises (y compris les centres de recherche privés) directement liés aux activités de recherche et d’innovation, dont les infrastructures de recherche</t>
  </si>
  <si>
    <t>DI 4. Investissements dans les actifs fixes des centres de recherche et établissements d’enseignement supérieur public</t>
  </si>
  <si>
    <t>DI 6. Investissements dans les actifs incorporels des PME</t>
  </si>
  <si>
    <t>DI 10. Activités de recherche et d’innovation dans les PME, y compris la mise en réseau</t>
  </si>
  <si>
    <t>DI 12. Activités de recherche et d’innovation dans les centres de recherche, l’enseignement supérieur et les centres de compétence publics</t>
  </si>
  <si>
    <t>DI 28. Transfert de technologies et coopération entre les entreprises, les centres de recherche et le secteur de l’enseignement supérieur</t>
  </si>
  <si>
    <t>OS 1.3</t>
  </si>
  <si>
    <t>DI 21 - Investissement dans les infrastructures d'hébergement touristique</t>
  </si>
  <si>
    <t>DI 21 - Investissement dans les projets de produits touristiques</t>
  </si>
  <si>
    <t>DI 22 -Soutien aux grandes entreprises au moyen d’instruments financiers, y compris les investissements productifs</t>
  </si>
  <si>
    <t>DI 23. Développement des compétences pour la spécialisation intelligente, la transition industrielle, l’esprit d’entreprise et la capacité d’adaptation des entreprises au changement</t>
  </si>
  <si>
    <t>DI 25. Incubation, soutien aux entreprises créées par essaimage et aux start-ups</t>
  </si>
  <si>
    <t>DI 26. Soutien aux pôles d’innovation, y compris entre entreprises, aux organismes de recherche, aux autorités publiques et aux réseaux d’entreprises bénéficiant principalement aux PME</t>
  </si>
  <si>
    <t>DI 29. Processus de recherche et d’innovation, transfert de technologies et coopération entre entreprises, centres de recherche et universités</t>
  </si>
  <si>
    <t>DI 175. Régions ultrapériphériques : compensation des éventuels surcoûts liés au déficit d'accessibilité et à la fragmentation territoriale</t>
  </si>
  <si>
    <t>OS 5.1</t>
  </si>
  <si>
    <t>DI 165. Soutien au développement économique et touristique des territoires littoraux</t>
  </si>
  <si>
    <t>DI 165. Soutien au développement de la fréquentation des sites naturels et culturels patrimoniaux</t>
  </si>
  <si>
    <t xml:space="preserve">DI 166. Protection, développement et promotion du patrimoine culturel et des services culturels </t>
  </si>
  <si>
    <t>DI 167. Protection, développement et promotion du patrimoine naturel et de l'écotourisme, autre que les sites Natura 2000</t>
  </si>
  <si>
    <t>DI 168. Réhabilitation physique et sécurité des espaces publics</t>
  </si>
  <si>
    <t>Critères de sélection des projets FEDER-FSE+ 2021-2027
OS 1.1</t>
  </si>
  <si>
    <t>Intitulé du projet</t>
  </si>
  <si>
    <t>N° E-SYNERGIE</t>
  </si>
  <si>
    <t>Priorité 1</t>
  </si>
  <si>
    <t>Une Guadeloupe plus intelligente et connectée compétitive par l’encouragement d’une transformation vers une économie intelligente et innovante</t>
  </si>
  <si>
    <t>Objectif spécifique 1.1</t>
  </si>
  <si>
    <t xml:space="preserve">Développer et améliorer les capacités de recherche et d’innovation ainsi que l’utilisation des technologies de pointe </t>
  </si>
  <si>
    <t>Domaine d'intervention</t>
  </si>
  <si>
    <t>Montant de la subvention FEDER demandée</t>
  </si>
  <si>
    <t>Coût éligible</t>
  </si>
  <si>
    <t>I. Critères transversaux</t>
  </si>
  <si>
    <t>Critère transerval</t>
  </si>
  <si>
    <t>Note 
(de 1 à 4)</t>
  </si>
  <si>
    <t xml:space="preserve">Pondération
</t>
  </si>
  <si>
    <t>Le projet présente une bonne logique globale au niveau de sa stratégie, de ses objectifs, de ses moyens et de ses résultats. Par ailleurs, sa mise en œuvre  et le montage proposé sont simples, réalistes.</t>
  </si>
  <si>
    <r>
      <rPr>
        <b/>
        <u val="double"/>
        <sz val="16"/>
        <color rgb="FFFF0000"/>
        <rFont val="Garamond"/>
        <family val="1"/>
      </rPr>
      <t>Uniquement</t>
    </r>
    <r>
      <rPr>
        <b/>
        <sz val="16"/>
        <color rgb="FF002060"/>
        <rFont val="Garamond"/>
        <family val="1"/>
      </rPr>
      <t xml:space="preserve"> pour les projets prévoyant la création ou la réhabilitation d'infrastructures (FEDER)</t>
    </r>
  </si>
  <si>
    <r>
      <rPr>
        <b/>
        <u val="double"/>
        <sz val="16"/>
        <color rgb="FFFF0000"/>
        <rFont val="Garamond"/>
        <family val="1"/>
      </rPr>
      <t>Uniquement</t>
    </r>
    <r>
      <rPr>
        <b/>
        <sz val="16"/>
        <color rgb="FF002060"/>
        <rFont val="Garamond"/>
        <family val="1"/>
      </rPr>
      <t xml:space="preserve"> pour les projets prévoyant la conduite d'études (FEDER ou FSE)</t>
    </r>
  </si>
  <si>
    <t xml:space="preserve">Type d'opération </t>
  </si>
  <si>
    <t xml:space="preserve">Maximum de la note </t>
  </si>
  <si>
    <t>Note totale</t>
  </si>
  <si>
    <t>II. Critères thématiques</t>
  </si>
  <si>
    <t>- DI 1
- DI2</t>
  </si>
  <si>
    <t>Critère thématique</t>
  </si>
  <si>
    <t>Pondération</t>
  </si>
  <si>
    <t>Note 
pondérée</t>
  </si>
  <si>
    <t>Le projet précise ses projections en matière de recherche et d’innovation en réponse aux enjeux socio-économiques identifiés par les stratégies du territoire.</t>
  </si>
  <si>
    <t xml:space="preserve">- DI 4 </t>
  </si>
  <si>
    <t>Le projet s'inscrit en cohérence vis-à-vis de la stratégie immobilière de l’établissement hébergeur et/ou de celle du site, autour de besoins communs et de voies de mutualisation (dans le cadre de la Politique Antilles Recherche et Innovation - PARI)</t>
  </si>
  <si>
    <t>- DI 6
- DI 10
- DI 12
- DI 28</t>
  </si>
  <si>
    <t>Le projet assure le développement ou le renforcement de collaborations régionales, inter-sites, interrégionales et internationales.</t>
  </si>
  <si>
    <t>Le projet s'inscrit dans une logique de mutualisation des équipements acquis.</t>
  </si>
  <si>
    <t>Total critères thématiques</t>
  </si>
  <si>
    <t>III. Critères de bonification</t>
  </si>
  <si>
    <t>a.  Pour tous les OS FEDER FSE+</t>
  </si>
  <si>
    <t>Le projet contribue directement ou indirectement à la création d'un ou plusieurs emplois sur le territoire guadeloupéen.  Cette notation s'effectue sur 1 point.</t>
  </si>
  <si>
    <t xml:space="preserve">TOTAL </t>
  </si>
  <si>
    <t>b. Au niveau de l'OS</t>
  </si>
  <si>
    <t>Note (0/1)</t>
  </si>
  <si>
    <t>Tout domaine d'intervention</t>
  </si>
  <si>
    <t>Qualité scientifique du projet (rapport d'analyse favorable de l'agence nationale de la recherche - note de A).</t>
  </si>
  <si>
    <t>Total critères bonification</t>
  </si>
  <si>
    <t>IV. Synthèse</t>
  </si>
  <si>
    <t xml:space="preserve">Total HORS bonification </t>
  </si>
  <si>
    <t>Total AVEC bonification</t>
  </si>
  <si>
    <t>RESULTAT DE L'INSTRUCTION</t>
  </si>
  <si>
    <t>Courriel</t>
  </si>
  <si>
    <t>Critères de sélection des projets FEDER-FSE+ 2021-2027
OS 1.2</t>
  </si>
  <si>
    <t>Objectif spécifique 1.2</t>
  </si>
  <si>
    <t xml:space="preserve">Tirer parti des avantages de la numérisation au bénéfice des citoyens, des entreprises, des organismes de recherche et des pouvoirs publics </t>
  </si>
  <si>
    <r>
      <rPr>
        <b/>
        <u val="double"/>
        <sz val="16"/>
        <color rgb="FFFF0000"/>
        <rFont val="Garamond"/>
        <family val="1"/>
      </rPr>
      <t>Uniquement</t>
    </r>
    <r>
      <rPr>
        <b/>
        <sz val="16"/>
        <color rgb="FF000000"/>
        <rFont val="Garamond"/>
        <family val="1"/>
      </rPr>
      <t xml:space="preserve"> pour les projets prévoyant la création ou la réhabilitation d'infrastructures (FEDER)</t>
    </r>
  </si>
  <si>
    <t>Le projet est structurant et est à vocation fédérative ou une expérimentation réplicable, diffusable, assurant une pérennité du service.</t>
  </si>
  <si>
    <t>Le projet intégre des préceptes du numérique responsable durable.</t>
  </si>
  <si>
    <t>Le projet prend en compte des enjeux de souveraineté numérique.</t>
  </si>
  <si>
    <t>Le projet prend en compte des enjeux de résilience des systèmes et de gestion des dispositifs numériques.</t>
  </si>
  <si>
    <t>Le projet prend en compte des enjeux de sécurité numérique.</t>
  </si>
  <si>
    <t>Critères de sélection des projets FEDER-FSE+ 2021-2027
OS 1.3</t>
  </si>
  <si>
    <t>Objectif spécifique 1.3</t>
  </si>
  <si>
    <t xml:space="preserve">Renforcer la croissance durable et la compétitivité des PME et la création d’emplois dans les PME, y compris par des investissements productifs </t>
  </si>
  <si>
    <t>Les investissements prévus deront être en adéquation avec les retombées attendues : clientèles ciblées, chiffre d'affaires prévisionnel.</t>
  </si>
  <si>
    <t>Les critères seront définis dans le cadre d'un AMI /  APP. Les critères envisagés à ce stade sont les suivants :</t>
  </si>
  <si>
    <t>- DI 22</t>
  </si>
  <si>
    <t>Le projet démontre sa capacité à accompagner le développement et la pérennisation des entreprises.</t>
  </si>
  <si>
    <t xml:space="preserve">Le projet démontre sa capacité à favoriser la croissance des entreprises et renforcer leur compétitivité et contribuer à la dynmique économique du territoire.
</t>
  </si>
  <si>
    <t>- DI 23
- DI 25</t>
  </si>
  <si>
    <t>Le projet démontre sa valeur ajoutée au regard des enjeux de développement du potentiel de valorisation économique et/ou sociétale des résultats ou  inclue un programme de travail dédié spécifiquement à la valorisation et au transfert des résultats en direction du monde économique</t>
  </si>
  <si>
    <t>Le projet démontre son caractère collectif/ partnarial / perenne</t>
  </si>
  <si>
    <t>- DI 26</t>
  </si>
  <si>
    <t xml:space="preserve">Le projet présente une expertise scientifique indépendante </t>
  </si>
  <si>
    <t>- DI 29</t>
  </si>
  <si>
    <t xml:space="preserve">Le projet démontre sa valeur ajoutée au regard des enjeux de développement économiques en matière de recherche et d'innovation. Un intérêt sera apporté particulièrement pour les projets intégrant une orientation sur le développement durable. </t>
  </si>
  <si>
    <t>- DI 175</t>
  </si>
  <si>
    <t xml:space="preserve">Pas de critères spécifiques. Toutefois, dans le cas où les fonds disponibles ne seraient pas suffisants pour couvrir toutes les demandes recevables, des critères de sélection seront établis. </t>
  </si>
  <si>
    <t xml:space="preserve">Aides directes aux PME </t>
  </si>
  <si>
    <t>Renvoi à la section 
du Formulaire de candidature</t>
  </si>
  <si>
    <t xml:space="preserve">Soutien aux investissements dans les infrastructures d’hébergement (montée en gamme) et dans les produits touristiques </t>
  </si>
  <si>
    <t>DI 21</t>
  </si>
  <si>
    <t>Eco-label national ou international</t>
  </si>
  <si>
    <t>Critères de sélection des projets FEDER-FSE+ 2021-2027
OS 1.5</t>
  </si>
  <si>
    <t>Priorité 1 bis</t>
  </si>
  <si>
    <t>Une Guadeloupe plus intelligente - transformation économique innovante et intelligente : renforçant la connectivité numérique</t>
  </si>
  <si>
    <t>Objectif spécifique 1.5</t>
  </si>
  <si>
    <t xml:space="preserve">Renforcer la connectivité numérique </t>
  </si>
  <si>
    <t xml:space="preserve">Le projet est en adéquation avec les besoins avérés du territoire, en s'inscrivant dans une démarche favorisant la coopération ou la mutualisation. </t>
  </si>
  <si>
    <t>Critères de sélection des projets FEDER-FSE+ 2021-2027
OS 2.1</t>
  </si>
  <si>
    <t>Priorité 2</t>
  </si>
  <si>
    <t>Une Guadeloupe plus verte et à faibles émissions de carbone en transition vers la neutralité carbone par l’encouragement d’une transition énergétique propre et équitable, des investissements verts et bleus, de l’économie circulaire, de l'atténuation et l’adaptation au changement climatique, de la prévention et de la gestion des risques</t>
  </si>
  <si>
    <t>Objectif spécifique 2.1</t>
  </si>
  <si>
    <t xml:space="preserve">Favoriser les mesures en matière d’efficacité énergétique et réduire les émissions de gaz à effet de serre </t>
  </si>
  <si>
    <t>Amélioration de la performance énergétique du bâtiment.
Pour les bâtiments climatisés la performance pourra être quantifiée par une amélioration de la classe énergétique sur échelle du DPE-G (à minima l'atteinte de la classe supérieure)
Pour les bâtiments non climatisés, l'indicateur de confort thermique (ICT) devra être inférieur à 85% de l'ICTmax.</t>
  </si>
  <si>
    <t>Contribution éventuelle à l’atteinte des objectifs de la S3 et à l’utilisation dans la mise en œuvre des projets, des compétences et expertises clés identifiées dans les domaines d’activités stratégiques de la S3</t>
  </si>
  <si>
    <t xml:space="preserve">La performance énergétique du bâtiment "exemplaire" est associée à une une production d'énergie renouvelable, pour un usage en autoconsommation alimentant le bâtiment et ses infrastructures, et/ou des infrastructures de recharge pour des véhicules électriques. </t>
  </si>
  <si>
    <t>Critères de sélection des projets FEDER-FSE+ 2021-2027
OS 2.2</t>
  </si>
  <si>
    <t>Objectif spécifique 2.2</t>
  </si>
  <si>
    <t>Promouvoir les énergies renouvelables conformément à la directive (UE) 2018/2001 sur les sources d’énergie renouvelables, y compris les critères de durabilité qui y sont énoncés</t>
  </si>
  <si>
    <t xml:space="preserve">Le projet mobilise des acteurs pertinents et légitimes et prend en comptes les filières locales. </t>
  </si>
  <si>
    <t>Pour les projets photovoltaique en autoconsommation, le taux d'autoconsommation de l'installation ( note = Taux (%) * 4))</t>
  </si>
  <si>
    <t>Pour les projets photovoltaique en autoconsommation, le taux d'autoproduction de l'installation  ( note = Taux (%) * 4))</t>
  </si>
  <si>
    <t>Pour les autres projets, l'approche vertueuse mise en œuvre</t>
  </si>
  <si>
    <t>Le projet intègre des actions de sensibilisation complémentaires à l'investissement.</t>
  </si>
  <si>
    <t>Pour les projets photovoltaiques en autoconsommation, intégration d'infrastructures de recharges de véhicules électriques (IRVE) alimentées par l'installation au sein du projet</t>
  </si>
  <si>
    <t>Pour les projets photovoltaique en autoconsommation, mutualisation de l'énergie produite par les installation photovoltaique, à travers de l'autoconsommation collective (sans revente)</t>
  </si>
  <si>
    <t>Critères de sélection des projets FEDER-FSE+ 2021-2027
OS 2.4</t>
  </si>
  <si>
    <t>Objectif spécifique 2.4</t>
  </si>
  <si>
    <t xml:space="preserve">Favoriser l’adaptation au changement climatique, la prévention des risques de catastrophe et la résilience, en tenant compte des approches fondées sur les écosystèmes </t>
  </si>
  <si>
    <t>Le projet démontre son niveau de criticité et sa cohérence avec les zones de vulnérabilités identifiées sur le territoire</t>
  </si>
  <si>
    <t xml:space="preserve">Le projet permet la mise en sécurité le plus grand nombre de biens et de personnes vis-à-vis d'un aléa naturel </t>
  </si>
  <si>
    <t>Concernant les projets relatifs aux risque sismique et aux aléas climatiques, le projet participe au développement d'une dynamique collective vertueuse en matière de mise en sécurité de la population face aux risques</t>
  </si>
  <si>
    <t xml:space="preserve">Le projet s'inscrit dans une démarche PAPI </t>
  </si>
  <si>
    <t xml:space="preserve">Le projet s'inscrit dans une démarche multirisques </t>
  </si>
  <si>
    <t>Le projet met en œuvre des stratégies de génie végétal</t>
  </si>
  <si>
    <t>Le projet recycle les matériaux issus de la démolition</t>
  </si>
  <si>
    <t>Critères de sélection des projets FEDER-FSE+ 2021-2027
OS 2.5</t>
  </si>
  <si>
    <t>Objectif spécifique 2.5</t>
  </si>
  <si>
    <t xml:space="preserve">Favoriser l’accès à l’eau et une gestion durable de l’eau </t>
  </si>
  <si>
    <t>Le projet qualifie et quantifie les impacts du projet sur l'amélioration de la distribution en eau potable de la population ou sur l'amélioration de la qualité des rejets vers les milieux récepteurs de l'assainissement des eaux usées</t>
  </si>
  <si>
    <t>Le projet expose les moyens mis en œuvre pour entretenir et pérenniser l'investissement sur toute sa durée de vie.</t>
  </si>
  <si>
    <t>Le projet justifie que le chiffrage présenté est optimisé et en adéquation avec les ratios observés pour ce type de travaux et que les moyens mis en œuvre garantissent le respect du budget de l'opération jusqu'à son achèvement.</t>
  </si>
  <si>
    <t>Critères de sélection des projets FEDER-FSE+ 2021-2027
OS 2.6</t>
  </si>
  <si>
    <t>Objectif spécifique 2.6</t>
  </si>
  <si>
    <t>Favoriser la transition vers une économie circulaire et efficace dans l’utilisation des ressources</t>
  </si>
  <si>
    <t>Le projet démontre sa plus-value apportée au regard des principes de l’économie circulaire, notamment en matière de déchets détournés de l'élimination.</t>
  </si>
  <si>
    <t>Le projet démontre sa participation à l’achèvement du maillage territorial des installations de traitement des déchets.</t>
  </si>
  <si>
    <t>Critères de sélection des projets FEDER-FSE+ 2021-2027
OS 2.7</t>
  </si>
  <si>
    <t>Objectif spécifique 2.7</t>
  </si>
  <si>
    <t xml:space="preserve">Améliorer la protection et la préservation de la nature et de la biodiversité et renforcer les infrastructures vertes, en particulier en milieu urbain, et réduire toutes les formes de pollution </t>
  </si>
  <si>
    <t>Le projet démontre de l'urgence à agir, notamment au regard de la dynamique de dégradation / évolution du milieu.</t>
  </si>
  <si>
    <t>Le projet démontre sa dimension pédagogiqu et innovante.</t>
  </si>
  <si>
    <t>Le projet respecte les recommandations de la charte de territoire du Parc National de Guadeloupe.</t>
  </si>
  <si>
    <t>Critères de sélection des projets FEDER-FSE+ 2021-2027
OS 2.8</t>
  </si>
  <si>
    <t>Priorité 2 bis</t>
  </si>
  <si>
    <t>Une Guadeloupe plus verte, sobre en carbone : transition énergétique, économie circulaire, adaptation aux changements climatiques et gestion du risque » : prenant des mesures en faveur d’une mobilité urbaine multimodale durable</t>
  </si>
  <si>
    <t>Objectif spécifique 2.8</t>
  </si>
  <si>
    <t xml:space="preserve">Favoriser une mobilité urbaine multimodale durable, dans le cadre de la transition vers une économie à zéro émission nette de carbone </t>
  </si>
  <si>
    <t>Le projet fait des propositions additionnelles pour favoriser le développement de l'intermodalité</t>
  </si>
  <si>
    <t>Contribution significative du projet au développement de la mobilité durable</t>
  </si>
  <si>
    <t>Contribution significative du projet à une nette amélioration  de l'intermodalité</t>
  </si>
  <si>
    <t>Contribution effective et mesurable du projet à la réduction de l'empreinte carbone du transport</t>
  </si>
  <si>
    <t xml:space="preserve">Concernant les transports collectifs, le projet s'inscrit en cohérence avec les projets d’aménagement urbain, de rénovation urbaine, de requalification de zones d’activités, etc. </t>
  </si>
  <si>
    <t>Sobriété foncière du projet, notamment en matière d'artificialisation des sols. Mise ne œuvre et anticipation des objectifs de la loi climat et résilience du 22/08/2021</t>
  </si>
  <si>
    <t>Critères de sélection des projets FEDER-FSE+ 2021-2027
OS 3.1</t>
  </si>
  <si>
    <t>Priorité 3</t>
  </si>
  <si>
    <t>Une Guadeloupe plus connectée par l'amélioration de la mobilité</t>
  </si>
  <si>
    <t>Objectif spécifique 3.1</t>
  </si>
  <si>
    <t xml:space="preserve">Une Guadeloupe plus connectée par l'amélioration de la mobilité en développant un RTE-T intelligent, sûr, durable, intermodal et résilient face aux facteurs climatiques </t>
  </si>
  <si>
    <t>Le projet fait des propositions en faveur d'un développement de l'intermodalité en cohérence avec le schéma régional des infrastructures et des transports des Iles de Guadeloupe</t>
  </si>
  <si>
    <t>Le projet s'inscrit dans la nouvelle génération de développement durable maritime et limite ses impacts environnementaux</t>
  </si>
  <si>
    <t>Critères de sélection des projets FEDER-FSE+ 2021-2027
OS 3.2</t>
  </si>
  <si>
    <t>Objectif spécifique 3.2</t>
  </si>
  <si>
    <t xml:space="preserve">Mettre en place et développer une mobilité durable, intelligente, intermodale et résiliente face aux facteurs climatiques au niveau national, régional et local, y compris en améliorant l’accès au RTE-T et la mobilité transfrontalière </t>
  </si>
  <si>
    <t>Critères de sélection des projets FEDER-FSE+ 2021-2027
OS 4.1</t>
  </si>
  <si>
    <t>Priorité 4</t>
  </si>
  <si>
    <t>Une Guadeloupe plus inclusive et solidaire tournée vers l’adaptation et l’élévation des qualifications et visant l'insertion professionnelle des publics</t>
  </si>
  <si>
    <t>Objectif spécifique 4.1</t>
  </si>
  <si>
    <t xml:space="preserve">Améliorer l’accès à l’emploi et aux mesures d’activation pour tous les demandeurs d’emploi, notamment des jeunes, en particulier par la mise en œuvre de la garantie pour la jeunesse, pour les chômeurs de longue durée et des groupes défavorisés sur le marché du travail, et pour les personnes inactives, ainsi que par la promotion de l’emploi indépendant et de l’économie sociale </t>
  </si>
  <si>
    <t>Montant de la subvention FSE+ demandée</t>
  </si>
  <si>
    <t>Le projet contribue à l’objectif du programme (notation de 1 à 4)
Partie 1 - Pertinence du projet par rapport à la stratégie (indicateurs) - notation sur 1 point
Cas 1 - le projet ne contribue à aucun indicateur du programme : notation à 0
Cas 2 - le projet contribue à au moins un indicateur du programme : notation à 1
Partie 2 - Degré de couverture des projets (indicateurs) - notation sur 3 points
Cas 1 - le projet contribue à 1 seul indicateur (projets scindés) : notation à 1
Cas 2 - le projet contribue à au moins 2 indicateurs : notation à 2
Cas 3 - le projet contribue à plus de 2 indicateurs : notation à 3</t>
  </si>
  <si>
    <t xml:space="preserve">
</t>
  </si>
  <si>
    <t>En cas de renouvellement, le projet démontre ce qui a été retenu des projets précédents et comment le projet en cours y répond.</t>
  </si>
  <si>
    <t xml:space="preserve">Capacité du projet à générer un impact positif (socialement, économiquement, sur l'environnement)  </t>
  </si>
  <si>
    <t>Le projet démontre capacité à transformer postivement les pratiques (multimodalité des initatives proposées, contenu et pédagogie adaptés au public visé). La mobilisation d'outils numériques est très fortement recommandée.</t>
  </si>
  <si>
    <t xml:space="preserve">Caractère innovant des opérations - Le projet présente un caractère innovant sur la méthode/l'approche/le territoire concernés. Il utilise de nouvelles méthodes, et/ou couvre ou cible à un nouveau public identifié, et/ou agit sur un territoire peu couvert jusque là, et/ou mobilise un partenariat différent. En cas de "reconduction" de projets cofinancés par le programme FSE 14-20, le projet renouvelle son action sur différents paramètres (méthode/public/territoire/partenaires...).  </t>
  </si>
  <si>
    <t>Projets avec études : la note hors bonification est inférieure à 25 sur 100 max</t>
  </si>
  <si>
    <t>Projets avec études : la note hors bonification est comprise entre 26 et 50 sur 100 max</t>
  </si>
  <si>
    <t>Critères de sélection des projets FEDER-FSE+ 2021-2027
OS 4.2</t>
  </si>
  <si>
    <t>Priorité 4 ter</t>
  </si>
  <si>
    <t>Une Guadeloupe plus sociale et plus inclusive mettant en œuvre le socle européen des droits sociaux</t>
  </si>
  <si>
    <t>Objectif spécifique 4.2</t>
  </si>
  <si>
    <t xml:space="preserve">Améliorer l’égalité d’accès à des services de qualité et inclusifs dans l’éducation, la formation et l’apprentissage tout au long de la vie grâce au développement d’infrastructures accessibles, notamment en favorisant la résilience dans le domaine de l’enseignement et de la formation à distance et en ligne </t>
  </si>
  <si>
    <t>S'agissant des équipements, inscription de modalités d’accès et d’utilisation, précision du potentiel d’ouverture aux acteurs de la formation et du monde économique</t>
  </si>
  <si>
    <t>S'agissant des équipements, description de la plus-value au regard des équipements existants</t>
  </si>
  <si>
    <t>Critères de sélection des projets FEDER-FSE+ 2021-2027
OS 4.5</t>
  </si>
  <si>
    <t>Objectif spécifique 4.5</t>
  </si>
  <si>
    <t xml:space="preserve">Améliorer la qualité, le caractère inclusif et l’efficacité des systèmes d’éducation et de formation ainsi que leur adéquation au marché du travail, notamment par la validation de l’apprentissage non formel et informel, pour favoriser l’acquisition de compétences clés dont les compétences entrepreneuriales et numériques, et en promouvant la mise en place de systèmes de formation en alternance et d’apprentissages </t>
  </si>
  <si>
    <t xml:space="preserve">Le projet s'inscrit dans une logique de parcours de formation individualisé et cohérent vers l’emploi </t>
  </si>
  <si>
    <t>Critères de sélection des projets FEDER-FSE+ 2021-2027
OS 4.6</t>
  </si>
  <si>
    <t>Une Guadeloupe favorisant la réussite éducative des jeunes</t>
  </si>
  <si>
    <t>Objectif spécifique 4.6</t>
  </si>
  <si>
    <t xml:space="preserve">Promouvoir l’égalité d’accès et le suivi jusqu’à son terme d’un parcours d’éducation ou de formation inclusive et de qualité, en particulier pour les groupes défavorisés, depuis l’éducation et l’accueil des jeunes enfants jusqu’à l’éducation et la formation des adultes en passant par l’enseignement général et l’enseignement et la formation professionnels et par l’enseignement supérieur, et faciliter la mobilité à des fins d’apprentissage pour tous et l’accessibilité pour les personnes handicapées </t>
  </si>
  <si>
    <t>Le projet démontre son inscription dans une logique d'accompagnement individualisé ayant notamment pour objectif de lever les freins périphériques à l'accès et au maintien en formation</t>
  </si>
  <si>
    <t>Critères de sélection des projets FEDER-FSE+ 2021-2027
OS 4.7</t>
  </si>
  <si>
    <t xml:space="preserve">Promouvoir l’apprentissage tout au long de la vie, notamment les possibilités de renforcement des compétences et de reconversion flexibles pour tous, en tenant compte des compétences entrepreneuriales et numériques, mieux anticiper les changements et les nouvelles exigences en matière de compétences fondées sur les besoins du marché du travail, faciliter les transitions professionnelles et promouvoir la mobilité professionnelle </t>
  </si>
  <si>
    <t>Objectif spécifique 4.7</t>
  </si>
  <si>
    <t>Le projet s'inscrit dans une logique de capitalisation/renforcement de compétences. L'individualisation des actions de formation est une plus value.</t>
  </si>
  <si>
    <t>Critères de sélection des projets FEDER-FSE+ 2021-2027
OS 5.1</t>
  </si>
  <si>
    <t>Priorité 5</t>
  </si>
  <si>
    <t>Une Guadeloupe plus proche des citoyens par l’encouragement du développement durable et intégré de tout type de territoires et d'initiatives locales</t>
  </si>
  <si>
    <t>Objectif spécifique 5.1</t>
  </si>
  <si>
    <t xml:space="preserve">Encourager le développement social, économique et environnemental intégré et inclusif ainsi que la culture, le patrimoine naturel, le tourisme durable et la sécurité dans les zones urbaines </t>
  </si>
  <si>
    <r>
      <t xml:space="preserve">Le système de notation doit être établi en cohérence avec les modalités de gouvernance spécifique définie dans le PRG.
Le système de notation ne peut être définitivement établi à ce stade.
</t>
    </r>
    <r>
      <rPr>
        <b/>
        <sz val="14"/>
        <color rgb="FF000000"/>
        <rFont val="Garamond"/>
        <family val="1"/>
      </rPr>
      <t xml:space="preserve">Proposition de rédaction : 
</t>
    </r>
    <r>
      <rPr>
        <sz val="14"/>
        <color rgb="FF000000"/>
        <rFont val="Garamond"/>
        <family val="1"/>
      </rPr>
      <t xml:space="preserve">La sélection des projets éligibles se fera grâce à une grille de notation de critères permettant un classement des projets. Ces critères et leur notation seront détaillés dans les appels à projets ; ils concernent la gouvernance locale et l’intégration du projet dans la stratégie territoriale, les caractéristiques du projet et ses aspects environnementaux, ainsi que la capacité administrative/financière du porteur de projet.
Lorsqu’il s’agira de projets de construction, une prise en compte des recommandations visant à un « chantier propre » sera exigée. Tout en restant compatibles avec les exigences liées aux pratiques professionnelles du BTP, les objectifs d’un chantier respectueux de l’environnement sont de réduire les risques et les nuisances, limiter les pollutions du sol, de l’eau et de l’air, assurer la bonne gestion des déchets.
</t>
    </r>
    <r>
      <rPr>
        <b/>
        <sz val="14"/>
        <color rgb="FF000000"/>
        <rFont val="Garamond"/>
        <family val="1"/>
      </rPr>
      <t xml:space="preserve">Exemples de critères envisagés pour chaque domaine d'intervention de l'OS 5.1 : </t>
    </r>
  </si>
  <si>
    <t>DI 165 - Soutien au développement économique et touristique des territoires littoraux</t>
  </si>
  <si>
    <t>Le Projet démontre sa valeur ajoutée au regard des enjeux économiques, touristiques et environnementaux, notamment des enjeux de développement des activités de plaisance (base nautique, installations portuaires, halte nautique, ponton de pêches…), et/ou des enjeux de sécurisation, de protection et d’aménagement des plages et abords.</t>
  </si>
  <si>
    <t>Le Projet démontre sa valeur ajoutée au regard de la nécessaire conciliation entre activités économiques et préservation des zones littorales, par la prise en compte de la capacité de charge des écosystèmes</t>
  </si>
  <si>
    <t>DI 165 - Soutien au développement de la fréquentation des sites naturels et culturels patrimoniaux</t>
  </si>
  <si>
    <t>Le Projet démontre sa valeur ajoutée au regard des mesures de préservation, de restauration et de valorisation des sites naturels et culturels.</t>
  </si>
  <si>
    <t>Le Projet démontre sa valeur ajoutée au regard des mesures de minimisation sur la biodiversité (faune, flore) notamment par la mise en place d'outils de préservation (gestion des déchets, signalétique etc.)</t>
  </si>
  <si>
    <t>Le projet mobilise des fonds privés.</t>
  </si>
  <si>
    <t>Le projet démontre sa capacité à améliorer l'autonomie financière du / des sites culturels bénéficiant d'un soutien.</t>
  </si>
  <si>
    <t xml:space="preserve">DI 166 -Protection, développement et promotion du patrimoine culturel et des services culturels </t>
  </si>
  <si>
    <t>DI 167 - Protection, développement et promotion du patrimoine naturel et de l'écotourisme, autre que les sites Natura 2000</t>
  </si>
  <si>
    <t>Le Projet démontre sa valeur ajoutée au regard des enjeux de restauration des habitats naturels ou de diminution des sources de dégradation, ou de lutte lutte contre les espèces exotiques envahissantes.</t>
  </si>
  <si>
    <t>DI 168 - Réhabilitation physique et sécurité des espaces publics</t>
  </si>
  <si>
    <t>Concernant les opération visant au développement économique et touristique des territoires littoraux, le projet inclue des mesures de compensation des émissions résiduelles pour soutenir les formules de tourisme « zéro carbone » (diminution du taux de CO2 émis et utilisation puits de carbone pour l’absorption...).</t>
  </si>
  <si>
    <t>Concernant les opération visant au développement économique et touristique des territoires littoraux, le projet démontre que l’aspect préservation est privilégié et que la fragmentation du territoire a été minimisée, dans un objectif de protection et de développement durable.</t>
  </si>
  <si>
    <t>Concernant les opérations visant à développer la fréquentation des sites naturels et culturels patrimoniaux le projet intégre une démarche de maitrise de la consommation d’espace, soit par la valorisation des friches urbaines, industrielles (voire des sites pollués), soit par la démonstration de l’impact du projet sur la biodiversité et la minimisation de la fragmentation du territoire,</t>
  </si>
  <si>
    <t>Le projet intégre une démarche de maitrise de la consommation d’espace, soit par la valorisation des friches urbaines, industrielles (voire des sites pollués), soit par la démonstration de l’impact du projet sur la biodiversité et la minimisation de la fragmentation du territoire</t>
  </si>
  <si>
    <t>N/A</t>
  </si>
  <si>
    <t>Le projet concernen un des territoires à enjeux de reconquête de biodiversité les plus en retrait, et encourage les collectivités à s'inscrire dans cette démarche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</si>
</sst>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1"/>
      <color theme="1"/>
      <name val="Calibri"/>
      <family val="2"/>
      <scheme val="minor"/>
    </font>
    <font>
      <sz val="11"/>
      <name val="Calibri"/>
      <family val="2"/>
      <scheme val="minor"/>
    </font>
    <font>
      <b/>
      <sz val="12"/>
      <color rgb="FF3F3F3F"/>
      <name val="Calibri"/>
      <family val="2"/>
      <scheme val="minor"/>
    </font>
    <font>
      <sz val="11"/>
      <color theme="1"/>
      <name val="Arial"/>
      <family val="2"/>
    </font>
    <font>
      <sz val="11"/>
      <color rgb="FF000000"/>
      <name val="Arial"/>
      <family val="2"/>
    </font>
    <font>
      <sz val="11"/>
      <color rgb="FF002060"/>
      <name val="Arial"/>
      <family val="2"/>
    </font>
    <font>
      <sz val="11"/>
      <name val="Arial"/>
      <family val="2"/>
    </font>
    <font>
      <sz val="11"/>
      <color rgb="FFFF0000"/>
      <name val="Calibri"/>
      <family val="2"/>
    </font>
    <font>
      <sz val="11"/>
      <color theme="1"/>
      <name val="Calibri"/>
      <family val="2"/>
    </font>
    <font>
      <sz val="11"/>
      <color rgb="FF000000"/>
      <name val="Calibri"/>
      <family val="2"/>
      <scheme val="minor"/>
    </font>
    <font>
      <sz val="11"/>
      <color rgb="FF002060"/>
      <name val="Calibri"/>
      <family val="2"/>
    </font>
    <font>
      <sz val="11"/>
      <color rgb="FF00B050"/>
      <name val="Calibri"/>
      <family val="2"/>
    </font>
    <font>
      <b/>
      <sz val="14"/>
      <color theme="0"/>
      <name val="Garamond"/>
      <family val="1"/>
    </font>
    <font>
      <b/>
      <sz val="16"/>
      <color theme="0"/>
      <name val="Garamond"/>
      <family val="1"/>
    </font>
    <font>
      <b/>
      <sz val="18"/>
      <color theme="0"/>
      <name val="Garamond"/>
      <family val="1"/>
    </font>
    <font>
      <b/>
      <sz val="14"/>
      <color rgb="FF000000"/>
      <name val="Garamond"/>
      <family val="1"/>
    </font>
    <font>
      <sz val="16"/>
      <color theme="1"/>
      <name val="Calibri"/>
      <family val="2"/>
      <scheme val="minor"/>
    </font>
    <font>
      <b/>
      <sz val="16"/>
      <color rgb="FF000000"/>
      <name val="Garamond"/>
      <family val="1"/>
    </font>
    <font>
      <b/>
      <sz val="16"/>
      <color rgb="FF000000"/>
      <name val="Calibri"/>
      <family val="2"/>
      <scheme val="minor"/>
    </font>
    <font>
      <sz val="14"/>
      <color rgb="FF000000"/>
      <name val="Garamond"/>
      <family val="1"/>
    </font>
    <font>
      <sz val="14"/>
      <color theme="1"/>
      <name val="Garamond"/>
      <family val="1"/>
    </font>
    <font>
      <b/>
      <sz val="16"/>
      <color rgb="FF002060"/>
      <name val="Garamond"/>
      <family val="1"/>
    </font>
    <font>
      <b/>
      <sz val="16"/>
      <color rgb="FFFF0000"/>
      <name val="Garamond"/>
      <family val="1"/>
    </font>
    <font>
      <b/>
      <sz val="14"/>
      <color rgb="FF002060"/>
      <name val="Garamond"/>
      <family val="1"/>
    </font>
    <font>
      <b/>
      <sz val="14"/>
      <color theme="3" tint="0.39997558519241921"/>
      <name val="Garamond"/>
      <family val="1"/>
    </font>
    <font>
      <sz val="14"/>
      <color rgb="FFFF0000"/>
      <name val="Garamond"/>
      <family val="1"/>
    </font>
    <font>
      <b/>
      <sz val="14"/>
      <color rgb="FFFF0000"/>
      <name val="Garamond"/>
      <family val="1"/>
    </font>
    <font>
      <sz val="16"/>
      <color theme="1"/>
      <name val="Garamond"/>
      <family val="1"/>
    </font>
    <font>
      <b/>
      <sz val="14"/>
      <name val="Garamond"/>
      <family val="1"/>
    </font>
    <font>
      <sz val="14"/>
      <name val="Garamond"/>
      <family val="1"/>
    </font>
    <font>
      <b/>
      <sz val="14"/>
      <color theme="1"/>
      <name val="Garamond"/>
      <family val="1"/>
    </font>
    <font>
      <b/>
      <sz val="16"/>
      <name val="Garamond"/>
      <family val="1"/>
    </font>
    <font>
      <b/>
      <sz val="16"/>
      <color theme="1"/>
      <name val="Garamond"/>
      <family val="1"/>
    </font>
    <font>
      <sz val="14"/>
      <color rgb="FF002060"/>
      <name val="Garamond"/>
      <family val="1"/>
    </font>
    <font>
      <b/>
      <sz val="18"/>
      <color rgb="FFFF0000"/>
      <name val="Garamond"/>
      <family val="1"/>
    </font>
    <font>
      <sz val="18"/>
      <color theme="1"/>
      <name val="Garamond"/>
      <family val="1"/>
    </font>
    <font>
      <sz val="14"/>
      <color rgb="FF00B050"/>
      <name val="Garamond"/>
      <family val="1"/>
    </font>
    <font>
      <sz val="14"/>
      <color theme="1"/>
      <name val="Garamond"/>
      <family val="1"/>
    </font>
    <font>
      <sz val="14"/>
      <color theme="0"/>
      <name val="Garamond"/>
      <family val="1"/>
    </font>
    <font>
      <b/>
      <sz val="20"/>
      <color theme="0"/>
      <name val="Garamond"/>
      <family val="1"/>
    </font>
    <font>
      <b/>
      <sz val="22"/>
      <color theme="0"/>
      <name val="Garamond"/>
      <family val="1"/>
    </font>
    <font>
      <b/>
      <sz val="18"/>
      <name val="Garamond"/>
      <family val="1"/>
    </font>
    <font>
      <b/>
      <u val="double"/>
      <sz val="16"/>
      <color rgb="FFFF0000"/>
      <name val="Garamond"/>
      <family val="1"/>
    </font>
    <font>
      <sz val="11"/>
      <color theme="1"/>
      <name val="Garamond"/>
      <family val="1"/>
    </font>
    <font>
      <sz val="11"/>
      <color rgb="FF002060"/>
      <name val="Garamond"/>
      <family val="1"/>
    </font>
    <font>
      <sz val="11"/>
      <color rgb="FFFF0000"/>
      <name val="Garamond"/>
      <family val="1"/>
    </font>
    <font>
      <sz val="16"/>
      <name val="Garamond"/>
      <family val="1"/>
    </font>
  </fonts>
  <fills count="14">
    <fill>
      <patternFill patternType="none"/>
    </fill>
    <fill>
      <patternFill patternType="gray125"/>
    </fill>
    <fill>
      <patternFill patternType="solid">
        <fgColor rgb="FF002060"/>
        <bgColor indexed="64"/>
      </patternFill>
    </fill>
    <fill>
      <patternFill patternType="solid">
        <fgColor theme="3" tint="0.39997558519241921"/>
        <bgColor indexed="64"/>
      </patternFill>
    </fill>
    <fill>
      <patternFill patternType="solid">
        <fgColor rgb="FFFFC000"/>
        <bgColor indexed="64"/>
      </patternFill>
    </fill>
    <fill>
      <patternFill patternType="solid">
        <fgColor theme="3" tint="0.39997558519241921"/>
        <bgColor theme="6"/>
      </patternFill>
    </fill>
    <fill>
      <patternFill patternType="solid">
        <fgColor rgb="FFF2F2F2"/>
      </patternFill>
    </fill>
    <fill>
      <patternFill patternType="solid">
        <fgColor rgb="FFFFFF00"/>
        <bgColor indexed="64"/>
      </patternFill>
    </fill>
    <fill>
      <patternFill patternType="solid">
        <fgColor rgb="FFFFFFFF"/>
        <bgColor indexed="64"/>
      </patternFill>
    </fill>
    <fill>
      <patternFill patternType="solid">
        <fgColor rgb="FF538DD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1F4E79"/>
        <bgColor indexed="64"/>
      </patternFill>
    </fill>
  </fills>
  <borders count="8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auto="1"/>
      </left>
      <right style="medium">
        <color indexed="64"/>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style="thin">
        <color auto="1"/>
      </top>
      <bottom/>
      <diagonal/>
    </border>
    <border>
      <left style="thin">
        <color indexed="64"/>
      </left>
      <right style="thin">
        <color indexed="64"/>
      </right>
      <top/>
      <bottom/>
      <diagonal/>
    </border>
    <border>
      <left/>
      <right style="thin">
        <color rgb="FF000000"/>
      </right>
      <top style="thin">
        <color rgb="FF000000"/>
      </top>
      <bottom/>
      <diagonal/>
    </border>
    <border>
      <left/>
      <right/>
      <top style="medium">
        <color indexed="64"/>
      </top>
      <bottom style="thin">
        <color rgb="FF000000"/>
      </bottom>
      <diagonal/>
    </border>
    <border>
      <left/>
      <right/>
      <top style="thin">
        <color rgb="FF000000"/>
      </top>
      <bottom style="medium">
        <color indexed="64"/>
      </bottom>
      <diagonal/>
    </border>
    <border>
      <left/>
      <right/>
      <top style="thin">
        <color rgb="FF000000"/>
      </top>
      <bottom/>
      <diagonal/>
    </border>
    <border>
      <left style="medium">
        <color indexed="64"/>
      </left>
      <right style="thin">
        <color auto="1"/>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medium">
        <color rgb="FF000000"/>
      </right>
      <top style="thin">
        <color rgb="FF000000"/>
      </top>
      <bottom/>
      <diagonal/>
    </border>
    <border>
      <left style="medium">
        <color indexed="64"/>
      </left>
      <right/>
      <top style="medium">
        <color indexed="64"/>
      </top>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rgb="FF000000"/>
      </left>
      <right style="thin">
        <color rgb="FF000000"/>
      </right>
      <top/>
      <bottom style="medium">
        <color rgb="FF000000"/>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rgb="FF000000"/>
      </left>
      <right style="medium">
        <color indexed="64"/>
      </right>
      <top/>
      <bottom style="medium">
        <color rgb="FF000000"/>
      </bottom>
      <diagonal/>
    </border>
    <border>
      <left style="thin">
        <color rgb="FF000000"/>
      </left>
      <right style="medium">
        <color indexed="64"/>
      </right>
      <top/>
      <bottom style="thin">
        <color rgb="FF000000"/>
      </bottom>
      <diagonal/>
    </border>
    <border>
      <left/>
      <right style="thin">
        <color auto="1"/>
      </right>
      <top style="thin">
        <color auto="1"/>
      </top>
      <bottom/>
      <diagonal/>
    </border>
    <border>
      <left style="thin">
        <color auto="1"/>
      </left>
      <right style="medium">
        <color indexed="64"/>
      </right>
      <top/>
      <bottom style="thin">
        <color auto="1"/>
      </bottom>
      <diagonal/>
    </border>
    <border>
      <left/>
      <right/>
      <top/>
      <bottom style="thin">
        <color auto="1"/>
      </bottom>
      <diagonal/>
    </border>
    <border>
      <left/>
      <right style="thin">
        <color rgb="FF000000"/>
      </right>
      <top/>
      <bottom style="medium">
        <color rgb="FF000000"/>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right/>
      <top/>
      <bottom style="medium">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bottom style="thin">
        <color rgb="FF000000"/>
      </bottom>
      <diagonal/>
    </border>
    <border>
      <left/>
      <right style="thin">
        <color indexed="64"/>
      </right>
      <top style="thin">
        <color rgb="FF000000"/>
      </top>
      <bottom style="thin">
        <color rgb="FF000000"/>
      </bottom>
      <diagonal/>
    </border>
    <border>
      <left style="thin">
        <color rgb="FF000000"/>
      </left>
      <right style="thin">
        <color rgb="FF000000"/>
      </right>
      <top/>
      <bottom style="thin">
        <color indexed="64"/>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bottom style="thin">
        <color indexed="64"/>
      </bottom>
      <diagonal/>
    </border>
    <border>
      <left/>
      <right/>
      <top style="thin">
        <color rgb="FF000000"/>
      </top>
      <bottom style="thin">
        <color indexed="64"/>
      </bottom>
      <diagonal/>
    </border>
    <border>
      <left style="thin">
        <color rgb="FF000000"/>
      </left>
      <right/>
      <top/>
      <bottom style="thin">
        <color indexed="64"/>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style="thin">
        <color indexed="64"/>
      </left>
      <right style="thin">
        <color rgb="FF000000"/>
      </right>
      <top/>
      <bottom style="thin">
        <color rgb="FF000000"/>
      </bottom>
      <diagonal/>
    </border>
    <border>
      <left style="thin">
        <color rgb="FF000000"/>
      </left>
      <right/>
      <top style="thin">
        <color auto="1"/>
      </top>
      <bottom style="thin">
        <color rgb="FF000000"/>
      </bottom>
      <diagonal/>
    </border>
    <border>
      <left/>
      <right/>
      <top style="thin">
        <color auto="1"/>
      </top>
      <bottom style="thin">
        <color rgb="FF000000"/>
      </bottom>
      <diagonal/>
    </border>
    <border>
      <left/>
      <right style="thin">
        <color indexed="64"/>
      </right>
      <top style="thin">
        <color auto="1"/>
      </top>
      <bottom style="thin">
        <color rgb="FF000000"/>
      </bottom>
      <diagonal/>
    </border>
    <border>
      <left style="thin">
        <color rgb="FF000000"/>
      </left>
      <right/>
      <top style="thin">
        <color auto="1"/>
      </top>
      <bottom style="thin">
        <color auto="1"/>
      </bottom>
      <diagonal/>
    </border>
  </borders>
  <cellStyleXfs count="2">
    <xf numFmtId="0" fontId="0" fillId="0" borderId="0"/>
    <xf numFmtId="0" fontId="2" fillId="6" borderId="9" applyNumberFormat="0" applyAlignment="0" applyProtection="0"/>
  </cellStyleXfs>
  <cellXfs count="444">
    <xf numFmtId="0" fontId="0" fillId="0" borderId="0" xfId="0"/>
    <xf numFmtId="0" fontId="0" fillId="0" borderId="0" xfId="0" applyAlignment="1">
      <alignment wrapText="1"/>
    </xf>
    <xf numFmtId="0" fontId="3" fillId="0" borderId="0" xfId="0" applyFont="1"/>
    <xf numFmtId="0" fontId="3" fillId="0" borderId="0" xfId="0" applyFont="1" applyAlignment="1">
      <alignment wrapText="1"/>
    </xf>
    <xf numFmtId="0" fontId="3" fillId="0" borderId="0" xfId="0" applyFont="1" applyAlignment="1">
      <alignment horizontal="center" vertical="center"/>
    </xf>
    <xf numFmtId="0" fontId="5" fillId="0" borderId="0" xfId="0" applyFont="1" applyAlignment="1">
      <alignment vertical="center" wrapText="1"/>
    </xf>
    <xf numFmtId="0" fontId="5" fillId="0" borderId="0" xfId="0" applyFont="1" applyAlignment="1">
      <alignment horizontal="left" vertical="center" wrapText="1"/>
    </xf>
    <xf numFmtId="0" fontId="3" fillId="0" borderId="0" xfId="0" applyFont="1" applyAlignment="1">
      <alignment vertical="center"/>
    </xf>
    <xf numFmtId="0" fontId="3" fillId="0" borderId="0" xfId="0" applyFont="1" applyAlignment="1">
      <alignment vertical="center" wrapText="1"/>
    </xf>
    <xf numFmtId="0" fontId="7" fillId="0" borderId="0" xfId="0" applyFont="1" applyAlignment="1">
      <alignment wrapText="1"/>
    </xf>
    <xf numFmtId="0" fontId="8" fillId="0" borderId="0" xfId="0" applyFont="1" applyAlignment="1">
      <alignment vertical="center" wrapText="1"/>
    </xf>
    <xf numFmtId="0" fontId="0" fillId="0" borderId="0" xfId="0" applyAlignment="1">
      <alignment horizontal="center"/>
    </xf>
    <xf numFmtId="0" fontId="7" fillId="0" borderId="0" xfId="0" applyFont="1" applyAlignment="1">
      <alignment vertical="center" wrapText="1"/>
    </xf>
    <xf numFmtId="0" fontId="9" fillId="0" borderId="0" xfId="0" applyFont="1" applyAlignment="1">
      <alignment vertical="center" wrapText="1"/>
    </xf>
    <xf numFmtId="0" fontId="0" fillId="0" borderId="0" xfId="0" applyAlignment="1">
      <alignment vertical="center"/>
    </xf>
    <xf numFmtId="0" fontId="0" fillId="8" borderId="0" xfId="0" applyFill="1"/>
    <xf numFmtId="0" fontId="6" fillId="0" borderId="1" xfId="0" applyFont="1" applyBorder="1" applyAlignment="1">
      <alignment vertical="center"/>
    </xf>
    <xf numFmtId="0" fontId="1" fillId="0" borderId="1" xfId="0" applyFont="1" applyBorder="1"/>
    <xf numFmtId="0" fontId="1" fillId="0" borderId="8" xfId="0" applyFont="1" applyBorder="1"/>
    <xf numFmtId="0" fontId="0" fillId="8" borderId="0" xfId="0" applyFill="1" applyAlignment="1">
      <alignment vertical="center" wrapText="1"/>
    </xf>
    <xf numFmtId="0" fontId="6" fillId="0" borderId="1" xfId="0" applyFont="1" applyBorder="1" applyAlignment="1">
      <alignment vertical="center" wrapText="1"/>
    </xf>
    <xf numFmtId="0" fontId="11" fillId="0" borderId="0" xfId="0" applyFont="1" applyAlignment="1">
      <alignment wrapText="1"/>
    </xf>
    <xf numFmtId="0" fontId="10" fillId="8" borderId="0" xfId="0" applyFont="1" applyFill="1" applyAlignment="1">
      <alignment vertical="center" wrapText="1"/>
    </xf>
    <xf numFmtId="0" fontId="0" fillId="8" borderId="0" xfId="0" applyFill="1" applyAlignment="1">
      <alignment horizontal="left" vertical="center" wrapText="1"/>
    </xf>
    <xf numFmtId="0" fontId="0" fillId="8" borderId="0" xfId="0" applyFill="1" applyAlignment="1">
      <alignment vertical="top" wrapText="1"/>
    </xf>
    <xf numFmtId="0" fontId="7" fillId="8" borderId="0" xfId="0" applyFont="1" applyFill="1" applyAlignment="1">
      <alignment wrapText="1"/>
    </xf>
    <xf numFmtId="0" fontId="4" fillId="0" borderId="1" xfId="0" applyFont="1" applyBorder="1" applyAlignment="1">
      <alignment vertical="center" wrapText="1"/>
    </xf>
    <xf numFmtId="0" fontId="16" fillId="0" borderId="0" xfId="0" applyFont="1" applyAlignment="1">
      <alignment wrapText="1"/>
    </xf>
    <xf numFmtId="0" fontId="18" fillId="0" borderId="32" xfId="0" applyFont="1" applyBorder="1" applyAlignment="1">
      <alignment horizontal="center" vertical="center" wrapText="1"/>
    </xf>
    <xf numFmtId="0" fontId="21" fillId="0" borderId="10" xfId="0" applyFont="1" applyBorder="1" applyAlignment="1">
      <alignment horizontal="center" vertical="center" wrapText="1"/>
    </xf>
    <xf numFmtId="0" fontId="17" fillId="8" borderId="1" xfId="0" applyFont="1" applyFill="1" applyBorder="1" applyAlignment="1">
      <alignment horizontal="center" vertical="center" wrapText="1"/>
    </xf>
    <xf numFmtId="0" fontId="20" fillId="0" borderId="0" xfId="0" applyFont="1"/>
    <xf numFmtId="0" fontId="24" fillId="0" borderId="0" xfId="0" applyFont="1" applyAlignment="1">
      <alignment wrapText="1"/>
    </xf>
    <xf numFmtId="0" fontId="24" fillId="0" borderId="0" xfId="0" applyFont="1" applyAlignment="1">
      <alignment horizontal="center" vertical="center"/>
    </xf>
    <xf numFmtId="0" fontId="24" fillId="0" borderId="0" xfId="0" applyFont="1"/>
    <xf numFmtId="0" fontId="19" fillId="8" borderId="1" xfId="0" applyFont="1" applyFill="1" applyBorder="1" applyAlignment="1">
      <alignment vertical="center" wrapText="1"/>
    </xf>
    <xf numFmtId="0" fontId="19" fillId="8" borderId="1" xfId="0" applyFont="1" applyFill="1" applyBorder="1" applyAlignment="1">
      <alignment horizontal="center" vertical="center"/>
    </xf>
    <xf numFmtId="0" fontId="20" fillId="8" borderId="1" xfId="0" applyFont="1" applyFill="1" applyBorder="1" applyAlignment="1">
      <alignment horizontal="center" vertical="center"/>
    </xf>
    <xf numFmtId="0" fontId="20" fillId="8" borderId="0" xfId="0" applyFont="1" applyFill="1" applyAlignment="1">
      <alignment vertical="center" wrapText="1"/>
    </xf>
    <xf numFmtId="0" fontId="20" fillId="8" borderId="0" xfId="0" applyFont="1" applyFill="1" applyAlignment="1">
      <alignment horizontal="center" vertical="center"/>
    </xf>
    <xf numFmtId="0" fontId="19" fillId="8" borderId="1" xfId="0" applyFont="1" applyFill="1" applyBorder="1"/>
    <xf numFmtId="0" fontId="20" fillId="0" borderId="1" xfId="0" applyFont="1" applyBorder="1" applyAlignment="1">
      <alignment horizontal="center" vertical="center"/>
    </xf>
    <xf numFmtId="0" fontId="20" fillId="0" borderId="1" xfId="0" applyFont="1" applyBorder="1"/>
    <xf numFmtId="0" fontId="21" fillId="0" borderId="0" xfId="0" applyFont="1"/>
    <xf numFmtId="0" fontId="17" fillId="9" borderId="10" xfId="0" applyFont="1" applyFill="1" applyBorder="1"/>
    <xf numFmtId="0" fontId="27" fillId="9" borderId="11" xfId="0" applyFont="1" applyFill="1" applyBorder="1"/>
    <xf numFmtId="0" fontId="27" fillId="0" borderId="0" xfId="0" applyFont="1"/>
    <xf numFmtId="0" fontId="16" fillId="0" borderId="0" xfId="0" applyFont="1"/>
    <xf numFmtId="0" fontId="20" fillId="0" borderId="0" xfId="0" applyFont="1" applyAlignment="1">
      <alignment wrapText="1"/>
    </xf>
    <xf numFmtId="0" fontId="20" fillId="0" borderId="0" xfId="0" applyFont="1" applyAlignment="1">
      <alignment horizontal="center" vertical="center"/>
    </xf>
    <xf numFmtId="0" fontId="20" fillId="8" borderId="20" xfId="0" applyFont="1" applyFill="1" applyBorder="1" applyAlignment="1">
      <alignment horizontal="center" vertical="center"/>
    </xf>
    <xf numFmtId="0" fontId="23" fillId="0" borderId="0" xfId="0" applyFont="1" applyAlignment="1">
      <alignment horizontal="center" vertical="center" textRotation="90" wrapText="1"/>
    </xf>
    <xf numFmtId="0" fontId="29" fillId="0" borderId="0" xfId="0" applyFont="1" applyAlignment="1">
      <alignment horizontal="left" vertical="center" wrapText="1"/>
    </xf>
    <xf numFmtId="0" fontId="20" fillId="8" borderId="34" xfId="0" applyFont="1" applyFill="1" applyBorder="1" applyAlignment="1">
      <alignment horizontal="center" vertical="center"/>
    </xf>
    <xf numFmtId="0" fontId="28" fillId="3" borderId="42" xfId="0" applyFont="1" applyFill="1" applyBorder="1" applyAlignment="1">
      <alignment horizontal="center" vertical="center" wrapText="1"/>
    </xf>
    <xf numFmtId="0" fontId="28" fillId="3" borderId="43" xfId="0" applyFont="1" applyFill="1" applyBorder="1" applyAlignment="1">
      <alignment horizontal="center" vertical="center" wrapText="1"/>
    </xf>
    <xf numFmtId="0" fontId="28" fillId="3" borderId="44" xfId="0" applyFont="1" applyFill="1" applyBorder="1" applyAlignment="1">
      <alignment horizontal="center" vertical="center" wrapText="1"/>
    </xf>
    <xf numFmtId="0" fontId="29" fillId="8" borderId="46" xfId="0" applyFont="1" applyFill="1" applyBorder="1" applyAlignment="1">
      <alignment horizontal="center" vertical="center"/>
    </xf>
    <xf numFmtId="0" fontId="29" fillId="8" borderId="47" xfId="0" applyFont="1" applyFill="1" applyBorder="1" applyAlignment="1">
      <alignment horizontal="center"/>
    </xf>
    <xf numFmtId="0" fontId="29" fillId="8" borderId="30" xfId="0" applyFont="1" applyFill="1" applyBorder="1" applyAlignment="1">
      <alignment horizontal="center"/>
    </xf>
    <xf numFmtId="0" fontId="29" fillId="8" borderId="48" xfId="0" applyFont="1" applyFill="1" applyBorder="1" applyAlignment="1">
      <alignment horizontal="center"/>
    </xf>
    <xf numFmtId="0" fontId="29" fillId="8" borderId="49" xfId="0" applyFont="1" applyFill="1" applyBorder="1"/>
    <xf numFmtId="0" fontId="29" fillId="8" borderId="40" xfId="0" applyFont="1" applyFill="1" applyBorder="1" applyAlignment="1">
      <alignment horizontal="center" vertical="center"/>
    </xf>
    <xf numFmtId="0" fontId="29" fillId="8" borderId="41" xfId="0" applyFont="1" applyFill="1" applyBorder="1" applyAlignment="1">
      <alignment horizontal="center"/>
    </xf>
    <xf numFmtId="0" fontId="29" fillId="8" borderId="38" xfId="0" applyFont="1" applyFill="1" applyBorder="1" applyAlignment="1">
      <alignment horizontal="center"/>
    </xf>
    <xf numFmtId="0" fontId="29" fillId="8" borderId="39" xfId="0" applyFont="1" applyFill="1" applyBorder="1" applyAlignment="1">
      <alignment horizontal="center"/>
    </xf>
    <xf numFmtId="0" fontId="29" fillId="8" borderId="56" xfId="0" applyFont="1" applyFill="1" applyBorder="1"/>
    <xf numFmtId="0" fontId="29" fillId="8" borderId="20" xfId="0" applyFont="1" applyFill="1" applyBorder="1" applyAlignment="1">
      <alignment horizontal="center" vertical="center"/>
    </xf>
    <xf numFmtId="0" fontId="29" fillId="8" borderId="50" xfId="0" applyFont="1" applyFill="1" applyBorder="1"/>
    <xf numFmtId="0" fontId="29" fillId="8" borderId="51" xfId="0" applyFont="1" applyFill="1" applyBorder="1" applyAlignment="1">
      <alignment horizontal="left" vertical="center" wrapText="1"/>
    </xf>
    <xf numFmtId="0" fontId="29" fillId="8" borderId="54" xfId="0" applyFont="1" applyFill="1" applyBorder="1" applyAlignment="1">
      <alignment horizontal="left" vertical="center" wrapText="1"/>
    </xf>
    <xf numFmtId="0" fontId="20" fillId="8" borderId="45" xfId="0" applyFont="1" applyFill="1" applyBorder="1" applyAlignment="1">
      <alignment horizontal="center" vertical="center"/>
    </xf>
    <xf numFmtId="0" fontId="30" fillId="8" borderId="55" xfId="0" applyFont="1" applyFill="1" applyBorder="1"/>
    <xf numFmtId="0" fontId="12" fillId="2" borderId="4" xfId="0" applyFont="1" applyFill="1" applyBorder="1"/>
    <xf numFmtId="0" fontId="12" fillId="2" borderId="4" xfId="0" applyFont="1" applyFill="1" applyBorder="1" applyAlignment="1">
      <alignment horizontal="left"/>
    </xf>
    <xf numFmtId="0" fontId="12" fillId="2" borderId="4" xfId="0" applyFont="1" applyFill="1" applyBorder="1" applyAlignment="1">
      <alignment horizontal="center"/>
    </xf>
    <xf numFmtId="0" fontId="30" fillId="7" borderId="1" xfId="0" applyFont="1" applyFill="1" applyBorder="1" applyAlignment="1">
      <alignment horizontal="center" vertical="center"/>
    </xf>
    <xf numFmtId="0" fontId="25" fillId="7" borderId="1" xfId="0" applyFont="1" applyFill="1" applyBorder="1" applyAlignment="1">
      <alignment horizontal="center" vertical="center" wrapText="1"/>
    </xf>
    <xf numFmtId="0" fontId="19" fillId="7" borderId="57" xfId="0" applyFont="1" applyFill="1" applyBorder="1"/>
    <xf numFmtId="0" fontId="19" fillId="7" borderId="2" xfId="0" applyFont="1" applyFill="1" applyBorder="1"/>
    <xf numFmtId="0" fontId="25" fillId="0" borderId="0" xfId="0" applyFont="1" applyAlignment="1">
      <alignment horizontal="left" vertical="center" wrapText="1"/>
    </xf>
    <xf numFmtId="0" fontId="27" fillId="0" borderId="0" xfId="0" applyFont="1" applyAlignment="1">
      <alignment wrapText="1"/>
    </xf>
    <xf numFmtId="0" fontId="21" fillId="0" borderId="0" xfId="0" applyFont="1" applyAlignment="1">
      <alignment horizontal="center" vertical="center" textRotation="90" wrapText="1"/>
    </xf>
    <xf numFmtId="0" fontId="13" fillId="2" borderId="3" xfId="0" applyFont="1" applyFill="1" applyBorder="1"/>
    <xf numFmtId="0" fontId="13" fillId="2" borderId="3" xfId="0" applyFont="1" applyFill="1" applyBorder="1" applyAlignment="1">
      <alignment horizontal="left"/>
    </xf>
    <xf numFmtId="0" fontId="13" fillId="2" borderId="3" xfId="0" applyFont="1" applyFill="1" applyBorder="1" applyAlignment="1">
      <alignment horizontal="center"/>
    </xf>
    <xf numFmtId="0" fontId="32" fillId="3" borderId="3" xfId="0" applyFont="1" applyFill="1" applyBorder="1" applyAlignment="1">
      <alignment horizontal="center" vertical="center"/>
    </xf>
    <xf numFmtId="0" fontId="27" fillId="0" borderId="0" xfId="0" applyFont="1" applyAlignment="1">
      <alignment horizontal="left"/>
    </xf>
    <xf numFmtId="0" fontId="21" fillId="4" borderId="3" xfId="0" applyFont="1" applyFill="1" applyBorder="1" applyAlignment="1">
      <alignment horizontal="left" vertical="center"/>
    </xf>
    <xf numFmtId="0" fontId="21" fillId="4" borderId="3" xfId="0" applyFont="1" applyFill="1" applyBorder="1" applyAlignment="1">
      <alignment horizontal="left" vertical="center" wrapText="1"/>
    </xf>
    <xf numFmtId="0" fontId="33" fillId="0" borderId="0" xfId="0" applyFont="1" applyAlignment="1">
      <alignment vertical="center" wrapText="1"/>
    </xf>
    <xf numFmtId="0" fontId="26" fillId="0" borderId="0" xfId="0" applyFont="1" applyAlignment="1">
      <alignment horizontal="left"/>
    </xf>
    <xf numFmtId="0" fontId="19" fillId="0" borderId="0" xfId="0" applyFont="1" applyAlignment="1">
      <alignment vertical="center" wrapText="1"/>
    </xf>
    <xf numFmtId="0" fontId="20" fillId="0" borderId="0" xfId="0" applyFont="1" applyAlignment="1">
      <alignment vertical="center"/>
    </xf>
    <xf numFmtId="0" fontId="20" fillId="0" borderId="0" xfId="0" applyFont="1" applyAlignment="1">
      <alignment horizontal="center"/>
    </xf>
    <xf numFmtId="0" fontId="23" fillId="0" borderId="0" xfId="0" applyFont="1" applyAlignment="1">
      <alignment horizontal="left"/>
    </xf>
    <xf numFmtId="0" fontId="30" fillId="0" borderId="0" xfId="0" applyFont="1"/>
    <xf numFmtId="0" fontId="20" fillId="8" borderId="0" xfId="0" applyFont="1" applyFill="1"/>
    <xf numFmtId="0" fontId="20" fillId="0" borderId="0" xfId="0" applyFont="1" applyAlignment="1">
      <alignment vertical="center" wrapText="1"/>
    </xf>
    <xf numFmtId="0" fontId="25" fillId="0" borderId="0" xfId="0" applyFont="1" applyAlignment="1">
      <alignment vertical="center" wrapText="1"/>
    </xf>
    <xf numFmtId="0" fontId="20" fillId="8" borderId="0" xfId="0" applyFont="1" applyFill="1" applyAlignment="1">
      <alignment vertical="center"/>
    </xf>
    <xf numFmtId="0" fontId="28" fillId="5" borderId="14" xfId="0" applyFont="1" applyFill="1" applyBorder="1" applyAlignment="1">
      <alignment horizontal="center" vertical="center" wrapText="1"/>
    </xf>
    <xf numFmtId="0" fontId="25" fillId="8" borderId="0" xfId="0" applyFont="1" applyFill="1"/>
    <xf numFmtId="0" fontId="20" fillId="8" borderId="35" xfId="0" applyFont="1" applyFill="1" applyBorder="1" applyAlignment="1">
      <alignment horizontal="center"/>
    </xf>
    <xf numFmtId="0" fontId="20" fillId="8" borderId="32" xfId="0" applyFont="1" applyFill="1" applyBorder="1" applyAlignment="1">
      <alignment horizontal="center"/>
    </xf>
    <xf numFmtId="0" fontId="20" fillId="8" borderId="29" xfId="0" applyFont="1" applyFill="1" applyBorder="1" applyAlignment="1">
      <alignment horizontal="center"/>
    </xf>
    <xf numFmtId="0" fontId="34" fillId="0" borderId="0" xfId="0" applyFont="1" applyAlignment="1">
      <alignment horizontal="left"/>
    </xf>
    <xf numFmtId="0" fontId="20" fillId="8" borderId="1" xfId="0" applyFont="1" applyFill="1" applyBorder="1" applyAlignment="1">
      <alignment vertical="center" wrapText="1"/>
    </xf>
    <xf numFmtId="0" fontId="29" fillId="8" borderId="1" xfId="0" applyFont="1" applyFill="1" applyBorder="1" applyAlignment="1">
      <alignment horizontal="center" vertical="center"/>
    </xf>
    <xf numFmtId="0" fontId="29" fillId="8" borderId="1" xfId="0" applyFont="1" applyFill="1" applyBorder="1"/>
    <xf numFmtId="0" fontId="29" fillId="8" borderId="8" xfId="0" applyFont="1" applyFill="1" applyBorder="1"/>
    <xf numFmtId="0" fontId="29" fillId="8" borderId="10" xfId="0" applyFont="1" applyFill="1" applyBorder="1" applyAlignment="1">
      <alignment vertical="center" wrapText="1"/>
    </xf>
    <xf numFmtId="0" fontId="29" fillId="8" borderId="1" xfId="0" applyFont="1" applyFill="1" applyBorder="1" applyAlignment="1">
      <alignment vertical="center" wrapText="1"/>
    </xf>
    <xf numFmtId="0" fontId="15" fillId="8" borderId="1" xfId="0" applyFont="1" applyFill="1" applyBorder="1"/>
    <xf numFmtId="0" fontId="20" fillId="8" borderId="1" xfId="0" applyFont="1" applyFill="1" applyBorder="1"/>
    <xf numFmtId="0" fontId="25" fillId="8" borderId="0" xfId="0" applyFont="1" applyFill="1" applyAlignment="1">
      <alignment horizontal="left" vertical="center" wrapText="1"/>
    </xf>
    <xf numFmtId="0" fontId="25" fillId="0" borderId="0" xfId="0" applyFont="1" applyAlignment="1">
      <alignment horizontal="left"/>
    </xf>
    <xf numFmtId="0" fontId="25" fillId="0" borderId="0" xfId="0" applyFont="1"/>
    <xf numFmtId="0" fontId="28" fillId="3" borderId="15" xfId="0" applyFont="1" applyFill="1" applyBorder="1" applyAlignment="1">
      <alignment horizontal="center" vertical="center" wrapText="1"/>
    </xf>
    <xf numFmtId="0" fontId="28" fillId="3" borderId="19" xfId="0" applyFont="1" applyFill="1" applyBorder="1" applyAlignment="1">
      <alignment horizontal="center" vertical="center" wrapText="1"/>
    </xf>
    <xf numFmtId="0" fontId="29" fillId="10" borderId="20" xfId="0" applyFont="1" applyFill="1" applyBorder="1" applyAlignment="1">
      <alignment horizontal="left" vertical="center" wrapText="1"/>
    </xf>
    <xf numFmtId="0" fontId="20" fillId="8" borderId="24" xfId="0" applyFont="1" applyFill="1" applyBorder="1"/>
    <xf numFmtId="0" fontId="29" fillId="10" borderId="34" xfId="0" applyFont="1" applyFill="1" applyBorder="1" applyAlignment="1">
      <alignment horizontal="left" vertical="center" wrapText="1"/>
    </xf>
    <xf numFmtId="0" fontId="20" fillId="8" borderId="36" xfId="0" applyFont="1" applyFill="1" applyBorder="1"/>
    <xf numFmtId="0" fontId="28" fillId="8" borderId="25" xfId="0" applyFont="1" applyFill="1" applyBorder="1" applyAlignment="1">
      <alignment horizontal="left" vertical="center" wrapText="1"/>
    </xf>
    <xf numFmtId="0" fontId="20" fillId="8" borderId="25" xfId="0" applyFont="1" applyFill="1" applyBorder="1" applyAlignment="1">
      <alignment horizontal="center" vertical="center"/>
    </xf>
    <xf numFmtId="0" fontId="20" fillId="8" borderId="26" xfId="0" applyFont="1" applyFill="1" applyBorder="1"/>
    <xf numFmtId="0" fontId="19" fillId="8" borderId="10" xfId="0" applyFont="1" applyFill="1" applyBorder="1" applyAlignment="1">
      <alignment vertical="center" wrapText="1"/>
    </xf>
    <xf numFmtId="0" fontId="29" fillId="8" borderId="1" xfId="0" applyFont="1" applyFill="1" applyBorder="1" applyAlignment="1">
      <alignment horizontal="center" vertical="center" wrapText="1"/>
    </xf>
    <xf numFmtId="0" fontId="29" fillId="8" borderId="1" xfId="0" applyFont="1" applyFill="1" applyBorder="1" applyAlignment="1">
      <alignment horizontal="left" vertical="center" wrapText="1"/>
    </xf>
    <xf numFmtId="0" fontId="35" fillId="0" borderId="0" xfId="0" applyFont="1"/>
    <xf numFmtId="0" fontId="25" fillId="0" borderId="0" xfId="0" applyFont="1" applyAlignment="1">
      <alignment wrapText="1"/>
    </xf>
    <xf numFmtId="0" fontId="20" fillId="0" borderId="0" xfId="0" applyFont="1" applyAlignment="1">
      <alignment vertical="top" wrapText="1"/>
    </xf>
    <xf numFmtId="0" fontId="25" fillId="0" borderId="0" xfId="0" applyFont="1" applyAlignment="1">
      <alignment horizontal="left" vertical="center"/>
    </xf>
    <xf numFmtId="0" fontId="25" fillId="0" borderId="0" xfId="0" applyFont="1" applyAlignment="1">
      <alignment vertical="center"/>
    </xf>
    <xf numFmtId="0" fontId="29" fillId="8" borderId="1" xfId="0" applyFont="1" applyFill="1" applyBorder="1" applyAlignment="1">
      <alignment wrapText="1"/>
    </xf>
    <xf numFmtId="0" fontId="25" fillId="8" borderId="0" xfId="0" applyFont="1" applyFill="1" applyAlignment="1">
      <alignment vertical="center"/>
    </xf>
    <xf numFmtId="0" fontId="29" fillId="8" borderId="11" xfId="0" applyFont="1" applyFill="1" applyBorder="1" applyAlignment="1">
      <alignment horizontal="center" vertical="center" wrapText="1"/>
    </xf>
    <xf numFmtId="0" fontId="29" fillId="8" borderId="11" xfId="0" applyFont="1" applyFill="1" applyBorder="1" applyAlignment="1">
      <alignment horizontal="center" vertical="center"/>
    </xf>
    <xf numFmtId="0" fontId="29" fillId="8" borderId="58" xfId="0" applyFont="1" applyFill="1" applyBorder="1" applyAlignment="1">
      <alignment horizontal="center" vertical="center" wrapText="1"/>
    </xf>
    <xf numFmtId="0" fontId="29" fillId="0" borderId="1" xfId="0" applyFont="1" applyBorder="1" applyAlignment="1">
      <alignment horizontal="center" vertical="center"/>
    </xf>
    <xf numFmtId="0" fontId="29" fillId="0" borderId="1" xfId="0" applyFont="1" applyBorder="1"/>
    <xf numFmtId="0" fontId="19" fillId="8" borderId="48" xfId="0" applyFont="1" applyFill="1" applyBorder="1" applyAlignment="1">
      <alignment horizontal="left" vertical="center" wrapText="1"/>
    </xf>
    <xf numFmtId="0" fontId="19" fillId="8" borderId="23" xfId="0" applyFont="1" applyFill="1" applyBorder="1" applyAlignment="1">
      <alignment horizontal="left" vertical="center" wrapText="1"/>
    </xf>
    <xf numFmtId="0" fontId="19" fillId="8" borderId="53" xfId="0" applyFont="1" applyFill="1" applyBorder="1" applyAlignment="1">
      <alignment horizontal="left" vertical="center" wrapText="1"/>
    </xf>
    <xf numFmtId="0" fontId="28" fillId="8" borderId="60" xfId="0" applyFont="1" applyFill="1" applyBorder="1" applyAlignment="1">
      <alignment horizontal="left" vertical="center" wrapText="1"/>
    </xf>
    <xf numFmtId="0" fontId="31" fillId="5" borderId="37" xfId="0" applyFont="1" applyFill="1" applyBorder="1" applyAlignment="1">
      <alignment horizontal="center" vertical="center" wrapText="1"/>
    </xf>
    <xf numFmtId="0" fontId="20" fillId="10" borderId="6" xfId="0" applyFont="1" applyFill="1" applyBorder="1"/>
    <xf numFmtId="0" fontId="20" fillId="10" borderId="0" xfId="0" applyFont="1" applyFill="1"/>
    <xf numFmtId="0" fontId="29" fillId="8" borderId="11" xfId="0" applyFont="1" applyFill="1" applyBorder="1" applyAlignment="1">
      <alignment horizontal="left" vertical="center" wrapText="1"/>
    </xf>
    <xf numFmtId="0" fontId="6" fillId="8" borderId="1" xfId="0" applyFont="1" applyFill="1" applyBorder="1" applyAlignment="1">
      <alignment vertical="center"/>
    </xf>
    <xf numFmtId="0" fontId="20" fillId="7" borderId="57" xfId="0" applyFont="1" applyFill="1" applyBorder="1"/>
    <xf numFmtId="0" fontId="20" fillId="7" borderId="2" xfId="0" applyFont="1" applyFill="1" applyBorder="1"/>
    <xf numFmtId="0" fontId="20" fillId="7" borderId="11" xfId="0" applyFont="1" applyFill="1" applyBorder="1"/>
    <xf numFmtId="0" fontId="20" fillId="7" borderId="1" xfId="0" applyFont="1" applyFill="1" applyBorder="1"/>
    <xf numFmtId="0" fontId="38" fillId="0" borderId="0" xfId="0" applyFont="1" applyAlignment="1">
      <alignment wrapText="1"/>
    </xf>
    <xf numFmtId="0" fontId="20" fillId="0" borderId="0" xfId="0" applyFont="1" applyAlignment="1">
      <alignment horizontal="center" vertical="center" wrapText="1"/>
    </xf>
    <xf numFmtId="0" fontId="34" fillId="0" borderId="0" xfId="0" applyFont="1" applyAlignment="1">
      <alignment horizontal="left" wrapText="1"/>
    </xf>
    <xf numFmtId="0" fontId="24" fillId="0" borderId="0" xfId="0" applyFont="1" applyAlignment="1">
      <alignment horizontal="center" vertical="center" wrapText="1"/>
    </xf>
    <xf numFmtId="0" fontId="26" fillId="0" borderId="0" xfId="0" applyFont="1" applyAlignment="1">
      <alignment horizontal="left" wrapText="1"/>
    </xf>
    <xf numFmtId="0" fontId="19" fillId="8" borderId="1" xfId="0" applyFont="1" applyFill="1" applyBorder="1" applyAlignment="1">
      <alignment horizontal="center" vertical="center" wrapText="1"/>
    </xf>
    <xf numFmtId="0" fontId="20" fillId="8" borderId="1" xfId="0" applyFont="1" applyFill="1" applyBorder="1" applyAlignment="1">
      <alignment horizontal="center" vertical="center" wrapText="1"/>
    </xf>
    <xf numFmtId="0" fontId="20" fillId="0" borderId="0" xfId="0" applyFont="1" applyAlignment="1">
      <alignment horizontal="center" wrapText="1"/>
    </xf>
    <xf numFmtId="0" fontId="20" fillId="0" borderId="1" xfId="0" applyFont="1" applyBorder="1" applyAlignment="1">
      <alignment wrapText="1"/>
    </xf>
    <xf numFmtId="0" fontId="20" fillId="8" borderId="0" xfId="0" applyFont="1" applyFill="1" applyAlignment="1">
      <alignment wrapText="1"/>
    </xf>
    <xf numFmtId="0" fontId="19" fillId="8" borderId="0" xfId="0" applyFont="1" applyFill="1" applyAlignment="1">
      <alignment horizontal="center" vertical="center" wrapText="1"/>
    </xf>
    <xf numFmtId="0" fontId="29" fillId="8" borderId="10" xfId="0" applyFont="1" applyFill="1" applyBorder="1" applyAlignment="1">
      <alignment horizontal="center" vertical="center" wrapText="1"/>
    </xf>
    <xf numFmtId="0" fontId="30" fillId="0" borderId="0" xfId="0" applyFont="1" applyAlignment="1">
      <alignment horizontal="center" vertical="center" wrapText="1"/>
    </xf>
    <xf numFmtId="0" fontId="29" fillId="8" borderId="40" xfId="0" applyFont="1" applyFill="1" applyBorder="1" applyAlignment="1">
      <alignment horizontal="center" vertical="center" wrapText="1"/>
    </xf>
    <xf numFmtId="0" fontId="29" fillId="8" borderId="41" xfId="0" applyFont="1" applyFill="1" applyBorder="1" applyAlignment="1">
      <alignment horizontal="center" wrapText="1"/>
    </xf>
    <xf numFmtId="0" fontId="29" fillId="8" borderId="38" xfId="0" applyFont="1" applyFill="1" applyBorder="1" applyAlignment="1">
      <alignment horizontal="center" wrapText="1"/>
    </xf>
    <xf numFmtId="0" fontId="29" fillId="8" borderId="20" xfId="0" applyFont="1" applyFill="1" applyBorder="1" applyAlignment="1">
      <alignment horizontal="center" vertical="center" wrapText="1"/>
    </xf>
    <xf numFmtId="0" fontId="25" fillId="8" borderId="0" xfId="0" applyFont="1" applyFill="1" applyAlignment="1">
      <alignment wrapText="1"/>
    </xf>
    <xf numFmtId="0" fontId="20" fillId="0" borderId="2" xfId="0" applyFont="1" applyBorder="1" applyAlignment="1">
      <alignment wrapText="1"/>
    </xf>
    <xf numFmtId="0" fontId="27" fillId="0" borderId="0" xfId="0" applyFont="1" applyAlignment="1">
      <alignment horizontal="left" wrapText="1"/>
    </xf>
    <xf numFmtId="0" fontId="20" fillId="8" borderId="0" xfId="0" applyFont="1" applyFill="1" applyAlignment="1">
      <alignment horizontal="center" vertical="center" wrapText="1"/>
    </xf>
    <xf numFmtId="0" fontId="32" fillId="11" borderId="3" xfId="0" applyFont="1" applyFill="1" applyBorder="1" applyAlignment="1">
      <alignment vertical="center" wrapText="1"/>
    </xf>
    <xf numFmtId="0" fontId="29" fillId="8" borderId="3" xfId="0" applyFont="1" applyFill="1" applyBorder="1" applyAlignment="1">
      <alignment horizontal="center" vertical="center" wrapText="1"/>
    </xf>
    <xf numFmtId="0" fontId="20" fillId="0" borderId="10" xfId="0" applyFont="1" applyBorder="1" applyAlignment="1">
      <alignment wrapText="1"/>
    </xf>
    <xf numFmtId="0" fontId="29" fillId="8" borderId="5" xfId="0" applyFont="1" applyFill="1" applyBorder="1" applyAlignment="1">
      <alignment horizontal="center" vertical="center" wrapText="1"/>
    </xf>
    <xf numFmtId="0" fontId="20" fillId="0" borderId="3" xfId="0" applyFont="1" applyBorder="1" applyAlignment="1">
      <alignment wrapText="1"/>
    </xf>
    <xf numFmtId="0" fontId="20" fillId="0" borderId="4" xfId="0" applyFont="1" applyBorder="1" applyAlignment="1">
      <alignment wrapText="1"/>
    </xf>
    <xf numFmtId="0" fontId="29" fillId="8" borderId="67" xfId="0" applyFont="1" applyFill="1" applyBorder="1" applyAlignment="1">
      <alignment horizontal="center" wrapText="1"/>
    </xf>
    <xf numFmtId="0" fontId="20" fillId="8" borderId="69" xfId="0" applyFont="1" applyFill="1" applyBorder="1" applyAlignment="1">
      <alignment horizontal="center" vertical="center" wrapText="1"/>
    </xf>
    <xf numFmtId="0" fontId="19" fillId="8" borderId="70" xfId="0" applyFont="1" applyFill="1" applyBorder="1" applyAlignment="1">
      <alignment horizontal="left" vertical="center" wrapText="1"/>
    </xf>
    <xf numFmtId="0" fontId="29" fillId="8" borderId="70" xfId="0" applyFont="1" applyFill="1" applyBorder="1" applyAlignment="1">
      <alignment horizontal="left" vertical="center" wrapText="1"/>
    </xf>
    <xf numFmtId="0" fontId="28" fillId="8" borderId="71" xfId="0" applyFont="1" applyFill="1" applyBorder="1" applyAlignment="1">
      <alignment horizontal="left" vertical="center" wrapText="1"/>
    </xf>
    <xf numFmtId="0" fontId="19" fillId="8" borderId="76" xfId="0" applyFont="1" applyFill="1" applyBorder="1" applyAlignment="1">
      <alignment horizontal="left" vertical="center" wrapText="1"/>
    </xf>
    <xf numFmtId="0" fontId="29" fillId="8" borderId="77" xfId="0" applyFont="1" applyFill="1" applyBorder="1" applyAlignment="1">
      <alignment horizontal="left" vertical="center" wrapText="1"/>
    </xf>
    <xf numFmtId="0" fontId="29" fillId="8" borderId="78" xfId="0" applyFont="1" applyFill="1" applyBorder="1" applyAlignment="1">
      <alignment wrapText="1"/>
    </xf>
    <xf numFmtId="0" fontId="29" fillId="8" borderId="79" xfId="0" applyFont="1" applyFill="1" applyBorder="1" applyAlignment="1">
      <alignment wrapText="1"/>
    </xf>
    <xf numFmtId="0" fontId="29" fillId="8" borderId="80" xfId="0" applyFont="1" applyFill="1" applyBorder="1" applyAlignment="1">
      <alignment horizontal="left" vertical="center" wrapText="1"/>
    </xf>
    <xf numFmtId="0" fontId="30" fillId="8" borderId="11" xfId="0" applyFont="1" applyFill="1" applyBorder="1" applyAlignment="1">
      <alignment wrapText="1"/>
    </xf>
    <xf numFmtId="0" fontId="19" fillId="8" borderId="81" xfId="0" applyFont="1" applyFill="1" applyBorder="1" applyAlignment="1">
      <alignment horizontal="left" vertical="center" wrapText="1"/>
    </xf>
    <xf numFmtId="0" fontId="41" fillId="0" borderId="0" xfId="0" applyFont="1" applyAlignment="1">
      <alignment horizontal="left"/>
    </xf>
    <xf numFmtId="0" fontId="21" fillId="12" borderId="10" xfId="0" applyFont="1" applyFill="1" applyBorder="1" applyAlignment="1">
      <alignment horizontal="center" vertical="center" wrapText="1"/>
    </xf>
    <xf numFmtId="0" fontId="29" fillId="0" borderId="1" xfId="0" applyFont="1" applyBorder="1" applyAlignment="1">
      <alignment horizontal="left" vertical="center" wrapText="1"/>
    </xf>
    <xf numFmtId="0" fontId="20" fillId="8" borderId="1" xfId="0" applyFont="1" applyFill="1" applyBorder="1" applyAlignment="1">
      <alignment wrapText="1"/>
    </xf>
    <xf numFmtId="0" fontId="28" fillId="8" borderId="1" xfId="0" applyFont="1" applyFill="1" applyBorder="1" applyAlignment="1">
      <alignment horizontal="left" vertical="center" wrapText="1"/>
    </xf>
    <xf numFmtId="0" fontId="38" fillId="13" borderId="1" xfId="0" applyFont="1" applyFill="1" applyBorder="1" applyAlignment="1">
      <alignment horizontal="center" vertical="center" wrapText="1"/>
    </xf>
    <xf numFmtId="0" fontId="19" fillId="10" borderId="1" xfId="0" applyFont="1" applyFill="1" applyBorder="1" applyAlignment="1">
      <alignment horizontal="right" vertical="center" wrapText="1"/>
    </xf>
    <xf numFmtId="0" fontId="20" fillId="0" borderId="1" xfId="0" applyFont="1" applyBorder="1" applyAlignment="1">
      <alignment horizontal="right" vertical="center" wrapText="1"/>
    </xf>
    <xf numFmtId="0" fontId="20" fillId="0" borderId="1" xfId="0" applyFont="1" applyBorder="1" applyAlignment="1">
      <alignment horizontal="right" wrapText="1"/>
    </xf>
    <xf numFmtId="0" fontId="19" fillId="0" borderId="1" xfId="0" applyFont="1" applyBorder="1" applyAlignment="1">
      <alignment wrapText="1"/>
    </xf>
    <xf numFmtId="0" fontId="32" fillId="12" borderId="5" xfId="0" applyFont="1" applyFill="1" applyBorder="1" applyAlignment="1">
      <alignment horizontal="left" vertical="center" wrapText="1"/>
    </xf>
    <xf numFmtId="0" fontId="32" fillId="12" borderId="6" xfId="0" applyFont="1" applyFill="1" applyBorder="1" applyAlignment="1">
      <alignment horizontal="left" vertical="center" wrapText="1"/>
    </xf>
    <xf numFmtId="0" fontId="32" fillId="12" borderId="7" xfId="0" applyFont="1" applyFill="1" applyBorder="1" applyAlignment="1">
      <alignment horizontal="left" vertical="center" wrapText="1"/>
    </xf>
    <xf numFmtId="0" fontId="32" fillId="12" borderId="5" xfId="0" applyFont="1" applyFill="1" applyBorder="1" applyAlignment="1">
      <alignment vertical="center" wrapText="1"/>
    </xf>
    <xf numFmtId="0" fontId="32" fillId="12" borderId="6" xfId="0" applyFont="1" applyFill="1" applyBorder="1" applyAlignment="1">
      <alignment vertical="center" wrapText="1"/>
    </xf>
    <xf numFmtId="0" fontId="32" fillId="12" borderId="7" xfId="0" applyFont="1" applyFill="1" applyBorder="1" applyAlignment="1">
      <alignment vertical="center" wrapText="1"/>
    </xf>
    <xf numFmtId="0" fontId="32" fillId="12" borderId="10" xfId="0" applyFont="1" applyFill="1" applyBorder="1" applyAlignment="1">
      <alignment vertical="center" wrapText="1"/>
    </xf>
    <xf numFmtId="0" fontId="32" fillId="12" borderId="28" xfId="0" applyFont="1" applyFill="1" applyBorder="1" applyAlignment="1">
      <alignment vertical="center" wrapText="1"/>
    </xf>
    <xf numFmtId="0" fontId="32" fillId="12" borderId="11" xfId="0" applyFont="1" applyFill="1" applyBorder="1" applyAlignment="1">
      <alignment vertical="center" wrapText="1"/>
    </xf>
    <xf numFmtId="0" fontId="21" fillId="12" borderId="3" xfId="0" applyFont="1" applyFill="1" applyBorder="1" applyAlignment="1">
      <alignment horizontal="left" vertical="center" wrapText="1"/>
    </xf>
    <xf numFmtId="0" fontId="30" fillId="8" borderId="0" xfId="0" applyFont="1" applyFill="1" applyAlignment="1">
      <alignment wrapText="1"/>
    </xf>
    <xf numFmtId="0" fontId="29" fillId="8" borderId="1" xfId="0" applyFont="1" applyFill="1" applyBorder="1" applyAlignment="1">
      <alignment horizontal="center"/>
    </xf>
    <xf numFmtId="0" fontId="29" fillId="10" borderId="1" xfId="0" applyFont="1" applyFill="1" applyBorder="1"/>
    <xf numFmtId="0" fontId="29" fillId="10" borderId="1" xfId="0" applyFont="1" applyFill="1" applyBorder="1" applyAlignment="1">
      <alignment horizontal="center"/>
    </xf>
    <xf numFmtId="0" fontId="29" fillId="10" borderId="1" xfId="0" applyFont="1" applyFill="1" applyBorder="1" applyAlignment="1">
      <alignment horizontal="center" vertical="center"/>
    </xf>
    <xf numFmtId="0" fontId="29" fillId="10" borderId="1" xfId="0" applyFont="1" applyFill="1" applyBorder="1" applyAlignment="1">
      <alignment vertical="center" wrapText="1"/>
    </xf>
    <xf numFmtId="0" fontId="19" fillId="10" borderId="1" xfId="0" applyFont="1" applyFill="1" applyBorder="1" applyAlignment="1">
      <alignment vertical="center" wrapText="1"/>
    </xf>
    <xf numFmtId="0" fontId="29" fillId="10" borderId="0" xfId="0" applyFont="1" applyFill="1"/>
    <xf numFmtId="0" fontId="29" fillId="10" borderId="0" xfId="0" applyFont="1" applyFill="1" applyAlignment="1">
      <alignment horizontal="center"/>
    </xf>
    <xf numFmtId="0" fontId="29" fillId="10" borderId="0" xfId="0" applyFont="1" applyFill="1" applyAlignment="1">
      <alignment horizontal="center" vertical="center"/>
    </xf>
    <xf numFmtId="0" fontId="29" fillId="10" borderId="1" xfId="0" applyFont="1" applyFill="1" applyBorder="1" applyAlignment="1">
      <alignment horizontal="left" vertical="center" wrapText="1"/>
    </xf>
    <xf numFmtId="0" fontId="28" fillId="8" borderId="0" xfId="0" applyFont="1" applyFill="1" applyAlignment="1">
      <alignment horizontal="left" vertical="center" wrapText="1"/>
    </xf>
    <xf numFmtId="0" fontId="20" fillId="8" borderId="0" xfId="0" applyFont="1" applyFill="1" applyAlignment="1">
      <alignment horizontal="center"/>
    </xf>
    <xf numFmtId="0" fontId="32" fillId="11" borderId="0" xfId="0" applyFont="1" applyFill="1" applyAlignment="1">
      <alignment vertical="center" wrapText="1"/>
    </xf>
    <xf numFmtId="0" fontId="20" fillId="10" borderId="0" xfId="0" applyFont="1" applyFill="1" applyAlignment="1">
      <alignment horizontal="center" vertical="center"/>
    </xf>
    <xf numFmtId="0" fontId="29" fillId="11" borderId="1" xfId="0" applyFont="1" applyFill="1" applyBorder="1" applyAlignment="1">
      <alignment horizontal="left" vertical="center" wrapText="1"/>
    </xf>
    <xf numFmtId="0" fontId="17" fillId="10" borderId="0" xfId="0" applyFont="1" applyFill="1" applyAlignment="1">
      <alignment horizontal="center" vertical="center" wrapText="1"/>
    </xf>
    <xf numFmtId="0" fontId="29" fillId="10" borderId="11" xfId="0" applyFont="1" applyFill="1" applyBorder="1" applyAlignment="1">
      <alignment horizontal="left" vertical="center" wrapText="1"/>
    </xf>
    <xf numFmtId="0" fontId="20" fillId="8" borderId="11" xfId="0" applyFont="1" applyFill="1" applyBorder="1"/>
    <xf numFmtId="0" fontId="36" fillId="0" borderId="0" xfId="0" applyFont="1" applyAlignment="1">
      <alignment horizontal="left" wrapText="1"/>
    </xf>
    <xf numFmtId="0" fontId="29" fillId="0" borderId="1" xfId="0" applyFont="1" applyBorder="1" applyAlignment="1">
      <alignment horizontal="center"/>
    </xf>
    <xf numFmtId="0" fontId="37" fillId="0" borderId="0" xfId="0" applyFont="1" applyAlignment="1">
      <alignment wrapText="1"/>
    </xf>
    <xf numFmtId="0" fontId="43" fillId="0" borderId="0" xfId="0" applyFont="1"/>
    <xf numFmtId="0" fontId="43" fillId="0" borderId="0" xfId="0" applyFont="1" applyAlignment="1">
      <alignment wrapText="1"/>
    </xf>
    <xf numFmtId="0" fontId="43" fillId="0" borderId="0" xfId="0" applyFont="1" applyAlignment="1">
      <alignment horizontal="center" vertical="center"/>
    </xf>
    <xf numFmtId="0" fontId="44" fillId="0" borderId="0" xfId="0" applyFont="1" applyAlignment="1">
      <alignment vertical="center" wrapText="1"/>
    </xf>
    <xf numFmtId="0" fontId="44" fillId="0" borderId="0" xfId="0" applyFont="1" applyAlignment="1">
      <alignment horizontal="left" vertical="center" wrapText="1"/>
    </xf>
    <xf numFmtId="0" fontId="45" fillId="0" borderId="0" xfId="0" applyFont="1" applyAlignment="1">
      <alignment horizontal="left"/>
    </xf>
    <xf numFmtId="0" fontId="45" fillId="0" borderId="0" xfId="0" applyFont="1" applyAlignment="1">
      <alignment horizontal="left" vertical="center" wrapText="1"/>
    </xf>
    <xf numFmtId="0" fontId="43" fillId="8" borderId="0" xfId="0" applyFont="1" applyFill="1" applyAlignment="1">
      <alignment horizontal="center" vertical="center"/>
    </xf>
    <xf numFmtId="0" fontId="43" fillId="0" borderId="0" xfId="0" applyFont="1" applyAlignment="1">
      <alignment vertical="center" wrapText="1"/>
    </xf>
    <xf numFmtId="0" fontId="43" fillId="0" borderId="0" xfId="0" applyFont="1" applyAlignment="1">
      <alignment vertical="center"/>
    </xf>
    <xf numFmtId="0" fontId="43" fillId="10" borderId="0" xfId="0" applyFont="1" applyFill="1"/>
    <xf numFmtId="0" fontId="43" fillId="0" borderId="0" xfId="0" applyFont="1" applyAlignment="1">
      <alignment horizontal="left" wrapText="1"/>
    </xf>
    <xf numFmtId="0" fontId="20" fillId="0" borderId="0" xfId="0" applyFont="1" applyAlignment="1">
      <alignment horizontal="left" wrapText="1"/>
    </xf>
    <xf numFmtId="0" fontId="20" fillId="10" borderId="0" xfId="0" applyFont="1" applyFill="1" applyAlignment="1">
      <alignment horizontal="left" vertical="center" wrapText="1"/>
    </xf>
    <xf numFmtId="0" fontId="20" fillId="10" borderId="0" xfId="0" applyFont="1" applyFill="1" applyAlignment="1">
      <alignment horizontal="left" vertical="center"/>
    </xf>
    <xf numFmtId="0" fontId="32" fillId="10" borderId="0" xfId="0" applyFont="1" applyFill="1" applyAlignment="1">
      <alignment vertical="center" wrapText="1"/>
    </xf>
    <xf numFmtId="0" fontId="21" fillId="12" borderId="1" xfId="0" applyFont="1" applyFill="1" applyBorder="1" applyAlignment="1">
      <alignment horizontal="center" vertical="center" wrapText="1"/>
    </xf>
    <xf numFmtId="0" fontId="17" fillId="12" borderId="1" xfId="0" applyFont="1" applyFill="1" applyBorder="1" applyAlignment="1">
      <alignment horizontal="center" vertical="center" wrapText="1"/>
    </xf>
    <xf numFmtId="0" fontId="19" fillId="7" borderId="5" xfId="0" applyFont="1" applyFill="1" applyBorder="1"/>
    <xf numFmtId="0" fontId="19" fillId="7" borderId="3" xfId="0" applyFont="1" applyFill="1" applyBorder="1"/>
    <xf numFmtId="0" fontId="30" fillId="0" borderId="64" xfId="0" applyFont="1" applyBorder="1" applyAlignment="1">
      <alignment vertical="center"/>
    </xf>
    <xf numFmtId="0" fontId="30" fillId="0" borderId="64" xfId="0" applyFont="1" applyBorder="1"/>
    <xf numFmtId="0" fontId="30" fillId="8" borderId="0" xfId="0" applyFont="1" applyFill="1"/>
    <xf numFmtId="0" fontId="30" fillId="10" borderId="0" xfId="0" applyFont="1" applyFill="1"/>
    <xf numFmtId="0" fontId="31" fillId="12" borderId="10" xfId="0" applyFont="1" applyFill="1" applyBorder="1" applyAlignment="1">
      <alignment horizontal="center" vertical="center" wrapText="1"/>
    </xf>
    <xf numFmtId="0" fontId="13" fillId="13" borderId="1" xfId="0" applyFont="1" applyFill="1" applyBorder="1" applyAlignment="1">
      <alignment horizontal="center" vertical="center" wrapText="1"/>
    </xf>
    <xf numFmtId="0" fontId="12" fillId="13" borderId="1" xfId="0" applyFont="1" applyFill="1" applyBorder="1" applyAlignment="1">
      <alignment horizontal="center" vertical="center" wrapText="1"/>
    </xf>
    <xf numFmtId="0" fontId="21" fillId="0" borderId="0" xfId="0" applyFont="1" applyAlignment="1">
      <alignment horizontal="center" vertical="center" wrapText="1"/>
    </xf>
    <xf numFmtId="0" fontId="15" fillId="8" borderId="0" xfId="0" applyFont="1" applyFill="1" applyAlignment="1">
      <alignment horizontal="left" wrapText="1"/>
    </xf>
    <xf numFmtId="0" fontId="31" fillId="12" borderId="1" xfId="0" applyFont="1" applyFill="1" applyBorder="1" applyAlignment="1">
      <alignment horizontal="center" vertical="center" wrapText="1"/>
    </xf>
    <xf numFmtId="0" fontId="31" fillId="12" borderId="7" xfId="0" applyFont="1" applyFill="1" applyBorder="1" applyAlignment="1">
      <alignment horizontal="center" vertical="center" wrapText="1"/>
    </xf>
    <xf numFmtId="0" fontId="31" fillId="12" borderId="11" xfId="0" applyFont="1" applyFill="1" applyBorder="1" applyAlignment="1">
      <alignment horizontal="center" vertical="center" wrapText="1"/>
    </xf>
    <xf numFmtId="0" fontId="28" fillId="12" borderId="10" xfId="0" applyFont="1" applyFill="1" applyBorder="1" applyAlignment="1">
      <alignment horizontal="center" vertical="center" wrapText="1"/>
    </xf>
    <xf numFmtId="0" fontId="31" fillId="12" borderId="3" xfId="0" applyFont="1" applyFill="1" applyBorder="1" applyAlignment="1">
      <alignment horizontal="center" vertical="center" wrapText="1"/>
    </xf>
    <xf numFmtId="49" fontId="19" fillId="8" borderId="1" xfId="0" applyNumberFormat="1" applyFont="1" applyFill="1" applyBorder="1" applyAlignment="1">
      <alignment vertical="center" wrapText="1"/>
    </xf>
    <xf numFmtId="0" fontId="13" fillId="13" borderId="1" xfId="0" applyFont="1" applyFill="1" applyBorder="1" applyAlignment="1">
      <alignment horizontal="left" vertical="center" wrapText="1"/>
    </xf>
    <xf numFmtId="0" fontId="28" fillId="0" borderId="1" xfId="0" applyFont="1" applyBorder="1" applyAlignment="1">
      <alignment horizontal="right"/>
    </xf>
    <xf numFmtId="0" fontId="31" fillId="10" borderId="0" xfId="0" applyFont="1" applyFill="1" applyAlignment="1">
      <alignment horizontal="center" vertical="center" wrapText="1"/>
    </xf>
    <xf numFmtId="0" fontId="28" fillId="12" borderId="1" xfId="0" applyFont="1" applyFill="1" applyBorder="1" applyAlignment="1">
      <alignment horizontal="center" vertical="center" wrapText="1"/>
    </xf>
    <xf numFmtId="0" fontId="19" fillId="8" borderId="1" xfId="0" applyFont="1" applyFill="1" applyBorder="1" applyAlignment="1">
      <alignment horizontal="left" vertical="center" wrapText="1"/>
    </xf>
    <xf numFmtId="0" fontId="29" fillId="0" borderId="1" xfId="0" applyFont="1" applyBorder="1" applyAlignment="1">
      <alignment vertical="center" wrapText="1"/>
    </xf>
    <xf numFmtId="0" fontId="29" fillId="8" borderId="1" xfId="0" applyFont="1" applyFill="1" applyBorder="1" applyAlignment="1">
      <alignment vertical="center"/>
    </xf>
    <xf numFmtId="0" fontId="29" fillId="0" borderId="1" xfId="0" applyFont="1" applyBorder="1" applyAlignment="1">
      <alignment vertical="center"/>
    </xf>
    <xf numFmtId="0" fontId="19" fillId="0" borderId="1" xfId="0" applyFont="1" applyBorder="1" applyAlignment="1">
      <alignment vertical="center" wrapText="1"/>
    </xf>
    <xf numFmtId="0" fontId="29" fillId="0" borderId="8" xfId="0" applyFont="1" applyBorder="1"/>
    <xf numFmtId="0" fontId="28" fillId="10" borderId="1" xfId="0" applyFont="1" applyFill="1" applyBorder="1"/>
    <xf numFmtId="0" fontId="20" fillId="0" borderId="0" xfId="0" applyFont="1" applyAlignment="1">
      <alignment horizontal="left"/>
    </xf>
    <xf numFmtId="0" fontId="30" fillId="0" borderId="0" xfId="0" applyFont="1" applyAlignment="1">
      <alignment horizontal="left" vertical="center"/>
    </xf>
    <xf numFmtId="0" fontId="31" fillId="0" borderId="1" xfId="0" applyFont="1" applyBorder="1" applyAlignment="1">
      <alignment horizontal="left" vertical="center" wrapText="1"/>
    </xf>
    <xf numFmtId="0" fontId="46" fillId="0" borderId="1" xfId="0" applyFont="1" applyBorder="1" applyAlignment="1">
      <alignment horizontal="left" vertical="center" wrapText="1"/>
    </xf>
    <xf numFmtId="0" fontId="40" fillId="2" borderId="0" xfId="0" applyFont="1" applyFill="1" applyAlignment="1">
      <alignment horizontal="center" vertical="center" wrapText="1"/>
    </xf>
    <xf numFmtId="0" fontId="21" fillId="0" borderId="1" xfId="0" applyFont="1" applyBorder="1" applyAlignment="1">
      <alignment horizontal="center" vertical="center" wrapText="1"/>
    </xf>
    <xf numFmtId="0" fontId="17" fillId="0" borderId="10" xfId="0" applyFont="1" applyBorder="1" applyAlignment="1">
      <alignment horizontal="center" vertical="center" wrapText="1"/>
    </xf>
    <xf numFmtId="0" fontId="22" fillId="0" borderId="28" xfId="0" applyFont="1" applyBorder="1" applyAlignment="1">
      <alignment horizontal="center" vertical="center" wrapText="1"/>
    </xf>
    <xf numFmtId="0" fontId="14" fillId="2" borderId="0" xfId="0" applyFont="1" applyFill="1" applyAlignment="1">
      <alignment horizontal="center" vertical="center" wrapText="1"/>
    </xf>
    <xf numFmtId="0" fontId="15" fillId="9" borderId="10" xfId="0" applyFont="1" applyFill="1" applyBorder="1" applyAlignment="1">
      <alignment horizontal="center" vertical="center" wrapText="1"/>
    </xf>
    <xf numFmtId="0" fontId="15" fillId="9" borderId="11" xfId="0" applyFont="1" applyFill="1" applyBorder="1" applyAlignment="1">
      <alignment horizontal="center" vertical="center" wrapText="1"/>
    </xf>
    <xf numFmtId="0" fontId="21" fillId="0" borderId="10" xfId="0" applyFont="1" applyBorder="1" applyAlignment="1">
      <alignment horizontal="center" vertical="center" wrapText="1"/>
    </xf>
    <xf numFmtId="0" fontId="21" fillId="0" borderId="11" xfId="0" applyFont="1" applyBorder="1" applyAlignment="1">
      <alignment horizontal="center" vertical="center" wrapText="1"/>
    </xf>
    <xf numFmtId="0" fontId="15" fillId="9" borderId="10" xfId="0" applyFont="1" applyFill="1" applyBorder="1" applyAlignment="1">
      <alignment horizontal="center" vertical="center"/>
    </xf>
    <xf numFmtId="0" fontId="15" fillId="9" borderId="11" xfId="0" applyFont="1" applyFill="1" applyBorder="1" applyAlignment="1">
      <alignment horizontal="center" vertical="center"/>
    </xf>
    <xf numFmtId="0" fontId="20" fillId="7" borderId="3" xfId="0" applyFont="1" applyFill="1" applyBorder="1" applyAlignment="1">
      <alignment horizontal="left"/>
    </xf>
    <xf numFmtId="0" fontId="20" fillId="7" borderId="2" xfId="0" applyFont="1" applyFill="1" applyBorder="1" applyAlignment="1">
      <alignment horizontal="left"/>
    </xf>
    <xf numFmtId="0" fontId="20" fillId="8" borderId="1" xfId="0" applyFont="1" applyFill="1" applyBorder="1" applyAlignment="1">
      <alignment horizontal="left" vertical="top" wrapText="1"/>
    </xf>
    <xf numFmtId="0" fontId="23" fillId="8" borderId="1" xfId="0" applyFont="1" applyFill="1" applyBorder="1" applyAlignment="1">
      <alignment horizontal="left" vertical="center"/>
    </xf>
    <xf numFmtId="0" fontId="21" fillId="4" borderId="5" xfId="0" applyFont="1" applyFill="1" applyBorder="1" applyAlignment="1">
      <alignment horizontal="left" vertical="center" wrapText="1"/>
    </xf>
    <xf numFmtId="0" fontId="21" fillId="4" borderId="6" xfId="0" applyFont="1" applyFill="1" applyBorder="1" applyAlignment="1">
      <alignment horizontal="left" vertical="center" wrapText="1"/>
    </xf>
    <xf numFmtId="0" fontId="21" fillId="4" borderId="7" xfId="0" applyFont="1" applyFill="1" applyBorder="1" applyAlignment="1">
      <alignment horizontal="left" vertical="center" wrapText="1"/>
    </xf>
    <xf numFmtId="0" fontId="23" fillId="8" borderId="1" xfId="0" applyFont="1" applyFill="1" applyBorder="1" applyAlignment="1">
      <alignment horizontal="center" vertical="center" wrapText="1"/>
    </xf>
    <xf numFmtId="0" fontId="32" fillId="8" borderId="10" xfId="0" applyFont="1" applyFill="1" applyBorder="1" applyAlignment="1">
      <alignment horizontal="left" vertical="center"/>
    </xf>
    <xf numFmtId="0" fontId="32" fillId="8" borderId="28" xfId="0" applyFont="1" applyFill="1" applyBorder="1" applyAlignment="1">
      <alignment horizontal="left" vertical="center"/>
    </xf>
    <xf numFmtId="0" fontId="32" fillId="8" borderId="11" xfId="0" applyFont="1" applyFill="1" applyBorder="1" applyAlignment="1">
      <alignment horizontal="left" vertical="center"/>
    </xf>
    <xf numFmtId="0" fontId="21" fillId="0" borderId="61" xfId="0" applyFont="1" applyBorder="1" applyAlignment="1">
      <alignment horizontal="center" vertical="center" wrapText="1"/>
    </xf>
    <xf numFmtId="0" fontId="21" fillId="0" borderId="62" xfId="0" applyFont="1" applyBorder="1" applyAlignment="1">
      <alignment horizontal="center" vertical="center" wrapText="1"/>
    </xf>
    <xf numFmtId="0" fontId="21" fillId="0" borderId="63" xfId="0" applyFont="1" applyBorder="1" applyAlignment="1">
      <alignment horizontal="center" vertical="center" wrapText="1"/>
    </xf>
    <xf numFmtId="0" fontId="32" fillId="8" borderId="5" xfId="0" applyFont="1" applyFill="1" applyBorder="1" applyAlignment="1">
      <alignment horizontal="left" vertical="center"/>
    </xf>
    <xf numFmtId="0" fontId="32" fillId="8" borderId="6" xfId="0" applyFont="1" applyFill="1" applyBorder="1" applyAlignment="1">
      <alignment horizontal="left" vertical="center"/>
    </xf>
    <xf numFmtId="0" fontId="32" fillId="8" borderId="7" xfId="0" applyFont="1" applyFill="1" applyBorder="1" applyAlignment="1">
      <alignment horizontal="left" vertical="center"/>
    </xf>
    <xf numFmtId="0" fontId="30" fillId="3" borderId="3" xfId="0" applyFont="1" applyFill="1" applyBorder="1" applyAlignment="1">
      <alignment horizontal="center" vertical="center"/>
    </xf>
    <xf numFmtId="0" fontId="30" fillId="3" borderId="4" xfId="0" applyFont="1" applyFill="1" applyBorder="1" applyAlignment="1">
      <alignment horizontal="center" vertical="center"/>
    </xf>
    <xf numFmtId="0" fontId="30" fillId="3" borderId="2" xfId="0" applyFont="1" applyFill="1" applyBorder="1" applyAlignment="1">
      <alignment horizontal="center" vertical="center"/>
    </xf>
    <xf numFmtId="0" fontId="30" fillId="3" borderId="27" xfId="0" applyFont="1" applyFill="1" applyBorder="1" applyAlignment="1">
      <alignment horizontal="center" vertical="center"/>
    </xf>
    <xf numFmtId="0" fontId="30" fillId="3" borderId="57" xfId="0" applyFont="1" applyFill="1" applyBorder="1" applyAlignment="1">
      <alignment horizontal="center" vertical="center"/>
    </xf>
    <xf numFmtId="0" fontId="28" fillId="3" borderId="43" xfId="0" applyFont="1" applyFill="1" applyBorder="1" applyAlignment="1">
      <alignment horizontal="center" vertical="center"/>
    </xf>
    <xf numFmtId="0" fontId="29" fillId="8" borderId="21" xfId="0" applyFont="1" applyFill="1" applyBorder="1" applyAlignment="1">
      <alignment horizontal="center"/>
    </xf>
    <xf numFmtId="0" fontId="29" fillId="8" borderId="22" xfId="0" applyFont="1" applyFill="1" applyBorder="1" applyAlignment="1">
      <alignment horizontal="center"/>
    </xf>
    <xf numFmtId="0" fontId="29" fillId="8" borderId="23" xfId="0" applyFont="1" applyFill="1" applyBorder="1" applyAlignment="1">
      <alignment horizontal="center"/>
    </xf>
    <xf numFmtId="0" fontId="29" fillId="8" borderId="52" xfId="0" applyFont="1" applyFill="1" applyBorder="1" applyAlignment="1">
      <alignment horizontal="center" vertical="center" wrapText="1"/>
    </xf>
    <xf numFmtId="0" fontId="29" fillId="8" borderId="31" xfId="0" applyFont="1" applyFill="1" applyBorder="1" applyAlignment="1">
      <alignment horizontal="center" vertical="center" wrapText="1"/>
    </xf>
    <xf numFmtId="0" fontId="29" fillId="8" borderId="53" xfId="0" applyFont="1" applyFill="1" applyBorder="1" applyAlignment="1">
      <alignment horizontal="center" vertical="center" wrapText="1"/>
    </xf>
    <xf numFmtId="0" fontId="30" fillId="8" borderId="45" xfId="0" applyFont="1" applyFill="1" applyBorder="1" applyAlignment="1">
      <alignment horizontal="center"/>
    </xf>
    <xf numFmtId="0" fontId="31" fillId="12" borderId="1" xfId="0" applyFont="1" applyFill="1" applyBorder="1" applyAlignment="1">
      <alignment horizontal="center" vertical="center" wrapText="1"/>
    </xf>
    <xf numFmtId="0" fontId="20" fillId="8" borderId="1" xfId="0" applyFont="1" applyFill="1" applyBorder="1" applyAlignment="1">
      <alignment horizontal="center" wrapText="1"/>
    </xf>
    <xf numFmtId="0" fontId="23" fillId="8" borderId="1" xfId="0" applyFont="1" applyFill="1" applyBorder="1" applyAlignment="1">
      <alignment horizontal="left" vertical="center" wrapText="1"/>
    </xf>
    <xf numFmtId="0" fontId="20" fillId="8" borderId="7" xfId="0" applyFont="1" applyFill="1" applyBorder="1" applyAlignment="1">
      <alignment horizontal="center" vertical="center" wrapText="1"/>
    </xf>
    <xf numFmtId="0" fontId="20" fillId="8" borderId="59" xfId="0" applyFont="1" applyFill="1" applyBorder="1" applyAlignment="1">
      <alignment horizontal="center" vertical="center" wrapText="1"/>
    </xf>
    <xf numFmtId="0" fontId="20" fillId="8" borderId="66" xfId="0" applyFont="1" applyFill="1" applyBorder="1" applyAlignment="1">
      <alignment horizontal="center" vertical="center" wrapText="1"/>
    </xf>
    <xf numFmtId="0" fontId="20" fillId="8" borderId="1" xfId="0" applyFont="1" applyFill="1" applyBorder="1" applyAlignment="1">
      <alignment horizontal="left" vertical="center" wrapText="1"/>
    </xf>
    <xf numFmtId="0" fontId="13" fillId="13" borderId="65" xfId="0" applyFont="1" applyFill="1" applyBorder="1" applyAlignment="1">
      <alignment horizontal="center" vertical="center" wrapText="1"/>
    </xf>
    <xf numFmtId="0" fontId="31" fillId="12" borderId="10" xfId="0" applyFont="1" applyFill="1" applyBorder="1" applyAlignment="1">
      <alignment horizontal="center" vertical="center" wrapText="1"/>
    </xf>
    <xf numFmtId="0" fontId="31" fillId="12" borderId="11" xfId="0" applyFont="1" applyFill="1" applyBorder="1" applyAlignment="1">
      <alignment horizontal="center" vertical="center" wrapText="1"/>
    </xf>
    <xf numFmtId="0" fontId="20" fillId="10" borderId="1" xfId="0" applyFont="1" applyFill="1" applyBorder="1" applyAlignment="1">
      <alignment horizontal="left" vertical="center" wrapText="1"/>
    </xf>
    <xf numFmtId="0" fontId="20" fillId="10" borderId="3" xfId="0" applyFont="1" applyFill="1" applyBorder="1" applyAlignment="1">
      <alignment horizontal="left" vertical="center" wrapText="1"/>
    </xf>
    <xf numFmtId="0" fontId="20" fillId="10" borderId="4" xfId="0" applyFont="1" applyFill="1" applyBorder="1" applyAlignment="1">
      <alignment horizontal="left" vertical="center" wrapText="1"/>
    </xf>
    <xf numFmtId="0" fontId="20" fillId="10" borderId="2" xfId="0" applyFont="1" applyFill="1" applyBorder="1" applyAlignment="1">
      <alignment horizontal="left" vertical="center" wrapText="1"/>
    </xf>
    <xf numFmtId="0" fontId="21" fillId="12" borderId="1" xfId="0" applyFont="1" applyFill="1" applyBorder="1" applyAlignment="1">
      <alignment horizontal="center" vertical="center" wrapText="1"/>
    </xf>
    <xf numFmtId="0" fontId="32" fillId="12" borderId="1" xfId="0" quotePrefix="1" applyFont="1" applyFill="1" applyBorder="1" applyAlignment="1">
      <alignment horizontal="center" vertical="center" wrapText="1"/>
    </xf>
    <xf numFmtId="0" fontId="32" fillId="12" borderId="1" xfId="0" applyFont="1" applyFill="1" applyBorder="1" applyAlignment="1">
      <alignment horizontal="center" vertical="center" wrapText="1"/>
    </xf>
    <xf numFmtId="0" fontId="15" fillId="8" borderId="1" xfId="0" applyFont="1" applyFill="1" applyBorder="1" applyAlignment="1">
      <alignment horizontal="left" vertical="center" wrapText="1"/>
    </xf>
    <xf numFmtId="0" fontId="31" fillId="12" borderId="3" xfId="0" applyFont="1" applyFill="1" applyBorder="1" applyAlignment="1">
      <alignment horizontal="center" vertical="center" wrapText="1"/>
    </xf>
    <xf numFmtId="0" fontId="31" fillId="12" borderId="2" xfId="0" applyFont="1" applyFill="1" applyBorder="1" applyAlignment="1">
      <alignment horizontal="center" vertical="center" wrapText="1"/>
    </xf>
    <xf numFmtId="0" fontId="28" fillId="8" borderId="3" xfId="0" applyFont="1" applyFill="1" applyBorder="1" applyAlignment="1">
      <alignment horizontal="left" wrapText="1"/>
    </xf>
    <xf numFmtId="0" fontId="28" fillId="8" borderId="4" xfId="0" applyFont="1" applyFill="1" applyBorder="1" applyAlignment="1">
      <alignment horizontal="left" wrapText="1"/>
    </xf>
    <xf numFmtId="0" fontId="28" fillId="8" borderId="2" xfId="0" applyFont="1" applyFill="1" applyBorder="1" applyAlignment="1">
      <alignment horizontal="left" wrapText="1"/>
    </xf>
    <xf numFmtId="0" fontId="39" fillId="13" borderId="3" xfId="0" applyFont="1" applyFill="1" applyBorder="1" applyAlignment="1">
      <alignment horizontal="left" vertical="center" wrapText="1"/>
    </xf>
    <xf numFmtId="0" fontId="39" fillId="13" borderId="4" xfId="0" applyFont="1" applyFill="1" applyBorder="1" applyAlignment="1">
      <alignment horizontal="left" vertical="center" wrapText="1"/>
    </xf>
    <xf numFmtId="0" fontId="39" fillId="13" borderId="2" xfId="0" applyFont="1" applyFill="1" applyBorder="1" applyAlignment="1">
      <alignment horizontal="left" vertical="center" wrapText="1"/>
    </xf>
    <xf numFmtId="0" fontId="13" fillId="13" borderId="0" xfId="0" applyFont="1" applyFill="1" applyAlignment="1">
      <alignment horizontal="center" vertical="center" wrapText="1"/>
    </xf>
    <xf numFmtId="0" fontId="13" fillId="13" borderId="59" xfId="0" applyFont="1" applyFill="1" applyBorder="1" applyAlignment="1">
      <alignment horizontal="center" vertical="center" wrapText="1"/>
    </xf>
    <xf numFmtId="0" fontId="30" fillId="0" borderId="1" xfId="0" applyFont="1" applyBorder="1" applyAlignment="1">
      <alignment horizontal="center" vertical="center" wrapText="1"/>
    </xf>
    <xf numFmtId="0" fontId="31" fillId="12" borderId="28" xfId="0" applyFont="1" applyFill="1" applyBorder="1" applyAlignment="1">
      <alignment horizontal="center" vertical="center" wrapText="1"/>
    </xf>
    <xf numFmtId="0" fontId="29" fillId="8" borderId="21" xfId="0" applyFont="1" applyFill="1" applyBorder="1" applyAlignment="1">
      <alignment horizontal="center" wrapText="1"/>
    </xf>
    <xf numFmtId="0" fontId="29" fillId="8" borderId="22" xfId="0" applyFont="1" applyFill="1" applyBorder="1" applyAlignment="1">
      <alignment horizontal="center" wrapText="1"/>
    </xf>
    <xf numFmtId="0" fontId="29" fillId="8" borderId="68" xfId="0" applyFont="1" applyFill="1" applyBorder="1" applyAlignment="1">
      <alignment horizontal="center" wrapText="1"/>
    </xf>
    <xf numFmtId="0" fontId="29" fillId="8" borderId="74" xfId="0" applyFont="1" applyFill="1" applyBorder="1" applyAlignment="1">
      <alignment horizontal="center" vertical="center" wrapText="1"/>
    </xf>
    <xf numFmtId="0" fontId="29" fillId="8" borderId="72" xfId="0" applyFont="1" applyFill="1" applyBorder="1" applyAlignment="1">
      <alignment horizontal="center" vertical="center" wrapText="1"/>
    </xf>
    <xf numFmtId="0" fontId="29" fillId="8" borderId="75" xfId="0" applyFont="1" applyFill="1" applyBorder="1" applyAlignment="1">
      <alignment horizontal="center" vertical="center" wrapText="1"/>
    </xf>
    <xf numFmtId="0" fontId="30" fillId="8" borderId="73" xfId="0" applyFont="1" applyFill="1" applyBorder="1" applyAlignment="1">
      <alignment horizontal="center" wrapText="1"/>
    </xf>
    <xf numFmtId="0" fontId="30" fillId="8" borderId="59" xfId="0" applyFont="1" applyFill="1" applyBorder="1" applyAlignment="1">
      <alignment horizontal="center" wrapText="1"/>
    </xf>
    <xf numFmtId="0" fontId="30" fillId="8" borderId="66" xfId="0" applyFont="1" applyFill="1" applyBorder="1" applyAlignment="1">
      <alignment horizontal="center" wrapText="1"/>
    </xf>
    <xf numFmtId="0" fontId="28" fillId="12" borderId="3" xfId="0" applyFont="1" applyFill="1" applyBorder="1" applyAlignment="1">
      <alignment horizontal="center" vertical="center" wrapText="1"/>
    </xf>
    <xf numFmtId="0" fontId="28" fillId="12" borderId="2" xfId="0" applyFont="1" applyFill="1" applyBorder="1" applyAlignment="1">
      <alignment horizontal="center" vertical="center" wrapText="1"/>
    </xf>
    <xf numFmtId="0" fontId="19" fillId="8" borderId="1" xfId="0" applyFont="1" applyFill="1" applyBorder="1" applyAlignment="1">
      <alignment horizontal="left" vertical="center" wrapText="1"/>
    </xf>
    <xf numFmtId="0" fontId="21" fillId="12" borderId="10" xfId="0" applyFont="1" applyFill="1" applyBorder="1" applyAlignment="1">
      <alignment horizontal="center" vertical="center" wrapText="1"/>
    </xf>
    <xf numFmtId="0" fontId="21" fillId="12" borderId="11" xfId="0" applyFont="1" applyFill="1" applyBorder="1" applyAlignment="1">
      <alignment horizontal="center" vertical="center" wrapText="1"/>
    </xf>
    <xf numFmtId="0" fontId="21" fillId="12" borderId="28" xfId="0" applyFont="1" applyFill="1" applyBorder="1" applyAlignment="1">
      <alignment horizontal="center" vertical="center" wrapText="1"/>
    </xf>
    <xf numFmtId="0" fontId="20" fillId="10" borderId="1" xfId="0" applyFont="1" applyFill="1" applyBorder="1" applyAlignment="1">
      <alignment horizontal="left" vertical="center"/>
    </xf>
    <xf numFmtId="0" fontId="17" fillId="12" borderId="10" xfId="0" applyFont="1" applyFill="1" applyBorder="1" applyAlignment="1">
      <alignment horizontal="center" vertical="center" wrapText="1"/>
    </xf>
    <xf numFmtId="0" fontId="17" fillId="12" borderId="28" xfId="0" applyFont="1" applyFill="1" applyBorder="1" applyAlignment="1">
      <alignment horizontal="center" vertical="center" wrapText="1"/>
    </xf>
    <xf numFmtId="0" fontId="17" fillId="12" borderId="11" xfId="0" applyFont="1" applyFill="1" applyBorder="1" applyAlignment="1">
      <alignment horizontal="center" vertical="center" wrapText="1"/>
    </xf>
    <xf numFmtId="49" fontId="19" fillId="8" borderId="3" xfId="0" applyNumberFormat="1" applyFont="1" applyFill="1" applyBorder="1" applyAlignment="1">
      <alignment horizontal="center" vertical="center" wrapText="1"/>
    </xf>
    <xf numFmtId="49" fontId="19" fillId="8" borderId="2" xfId="0" applyNumberFormat="1" applyFont="1" applyFill="1" applyBorder="1" applyAlignment="1">
      <alignment horizontal="center" vertical="center" wrapText="1"/>
    </xf>
    <xf numFmtId="0" fontId="32" fillId="12" borderId="1" xfId="0" applyFont="1" applyFill="1" applyBorder="1" applyAlignment="1">
      <alignment horizontal="center" vertical="center"/>
    </xf>
    <xf numFmtId="0" fontId="20" fillId="10" borderId="3" xfId="0" applyFont="1" applyFill="1" applyBorder="1" applyAlignment="1">
      <alignment horizontal="center" vertical="center"/>
    </xf>
    <xf numFmtId="0" fontId="20" fillId="10" borderId="4" xfId="0" applyFont="1" applyFill="1" applyBorder="1" applyAlignment="1">
      <alignment horizontal="center" vertical="center"/>
    </xf>
    <xf numFmtId="0" fontId="20" fillId="10" borderId="2" xfId="0" applyFont="1" applyFill="1" applyBorder="1" applyAlignment="1">
      <alignment horizontal="center" vertical="center"/>
    </xf>
    <xf numFmtId="0" fontId="13" fillId="13" borderId="1" xfId="0" applyFont="1" applyFill="1" applyBorder="1" applyAlignment="1">
      <alignment horizontal="center" vertical="center" wrapText="1"/>
    </xf>
    <xf numFmtId="0" fontId="19" fillId="10" borderId="3" xfId="0" applyFont="1" applyFill="1" applyBorder="1" applyAlignment="1">
      <alignment horizontal="center" vertical="center" wrapText="1"/>
    </xf>
    <xf numFmtId="0" fontId="19" fillId="10" borderId="4" xfId="0" applyFont="1" applyFill="1" applyBorder="1" applyAlignment="1">
      <alignment horizontal="center" vertical="center" wrapText="1"/>
    </xf>
    <xf numFmtId="0" fontId="19" fillId="10" borderId="2" xfId="0" applyFont="1" applyFill="1" applyBorder="1" applyAlignment="1">
      <alignment horizontal="center" vertical="center" wrapText="1"/>
    </xf>
    <xf numFmtId="0" fontId="32" fillId="12" borderId="10" xfId="0" quotePrefix="1" applyFont="1" applyFill="1" applyBorder="1" applyAlignment="1">
      <alignment horizontal="center" vertical="center" wrapText="1"/>
    </xf>
    <xf numFmtId="0" fontId="32" fillId="12" borderId="11" xfId="0" quotePrefix="1" applyFont="1" applyFill="1" applyBorder="1" applyAlignment="1">
      <alignment horizontal="center" vertical="center" wrapText="1"/>
    </xf>
    <xf numFmtId="0" fontId="20" fillId="8" borderId="21" xfId="0" applyFont="1" applyFill="1" applyBorder="1" applyAlignment="1">
      <alignment horizontal="center"/>
    </xf>
    <xf numFmtId="0" fontId="20" fillId="8" borderId="22" xfId="0" applyFont="1" applyFill="1" applyBorder="1" applyAlignment="1">
      <alignment horizontal="center"/>
    </xf>
    <xf numFmtId="0" fontId="20" fillId="8" borderId="23" xfId="0" applyFont="1" applyFill="1" applyBorder="1" applyAlignment="1">
      <alignment horizontal="center"/>
    </xf>
    <xf numFmtId="0" fontId="20" fillId="8" borderId="25" xfId="0" applyFont="1" applyFill="1" applyBorder="1" applyAlignment="1">
      <alignment horizontal="center"/>
    </xf>
    <xf numFmtId="0" fontId="20" fillId="8" borderId="1" xfId="0" applyFont="1" applyFill="1" applyBorder="1" applyAlignment="1">
      <alignment horizontal="center"/>
    </xf>
    <xf numFmtId="0" fontId="30" fillId="8" borderId="12" xfId="0" applyFont="1" applyFill="1" applyBorder="1" applyAlignment="1">
      <alignment horizontal="center" vertical="center" wrapText="1"/>
    </xf>
    <xf numFmtId="0" fontId="30" fillId="8" borderId="33" xfId="0" applyFont="1" applyFill="1" applyBorder="1" applyAlignment="1">
      <alignment horizontal="center" vertical="center" wrapText="1"/>
    </xf>
    <xf numFmtId="0" fontId="30" fillId="8" borderId="13" xfId="0" applyFont="1" applyFill="1" applyBorder="1" applyAlignment="1">
      <alignment horizontal="center" vertical="center"/>
    </xf>
    <xf numFmtId="0" fontId="28" fillId="3" borderId="16" xfId="0" applyFont="1" applyFill="1" applyBorder="1" applyAlignment="1">
      <alignment horizontal="center" vertical="center"/>
    </xf>
    <xf numFmtId="0" fontId="28" fillId="3" borderId="17" xfId="0" applyFont="1" applyFill="1" applyBorder="1" applyAlignment="1">
      <alignment horizontal="center" vertical="center"/>
    </xf>
    <xf numFmtId="0" fontId="28" fillId="3" borderId="18" xfId="0" applyFont="1" applyFill="1" applyBorder="1" applyAlignment="1">
      <alignment horizontal="center" vertical="center"/>
    </xf>
    <xf numFmtId="0" fontId="20" fillId="0" borderId="1" xfId="0" applyFont="1" applyBorder="1" applyAlignment="1">
      <alignment horizontal="center" vertical="center"/>
    </xf>
    <xf numFmtId="0" fontId="20" fillId="8" borderId="3" xfId="0" applyFont="1" applyFill="1" applyBorder="1" applyAlignment="1">
      <alignment horizontal="center"/>
    </xf>
    <xf numFmtId="0" fontId="20" fillId="8" borderId="4" xfId="0" applyFont="1" applyFill="1" applyBorder="1" applyAlignment="1">
      <alignment horizontal="center"/>
    </xf>
    <xf numFmtId="0" fontId="20" fillId="8" borderId="2" xfId="0" applyFont="1" applyFill="1" applyBorder="1" applyAlignment="1">
      <alignment horizontal="center"/>
    </xf>
    <xf numFmtId="0" fontId="32" fillId="12" borderId="10" xfId="0" applyFont="1" applyFill="1" applyBorder="1" applyAlignment="1">
      <alignment horizontal="center" vertical="center"/>
    </xf>
    <xf numFmtId="0" fontId="32" fillId="12" borderId="28" xfId="0" applyFont="1" applyFill="1" applyBorder="1" applyAlignment="1">
      <alignment horizontal="center" vertical="center"/>
    </xf>
    <xf numFmtId="0" fontId="32" fillId="12" borderId="11" xfId="0" applyFont="1" applyFill="1" applyBorder="1" applyAlignment="1">
      <alignment horizontal="center" vertical="center"/>
    </xf>
    <xf numFmtId="0" fontId="28" fillId="12" borderId="1" xfId="0" applyFont="1" applyFill="1" applyBorder="1" applyAlignment="1">
      <alignment horizontal="center" vertical="center" wrapText="1"/>
    </xf>
    <xf numFmtId="49" fontId="19" fillId="8" borderId="1" xfId="0" applyNumberFormat="1" applyFont="1" applyFill="1" applyBorder="1" applyAlignment="1">
      <alignment horizontal="center" vertical="center" wrapText="1"/>
    </xf>
    <xf numFmtId="0" fontId="20" fillId="8" borderId="11" xfId="0" applyFont="1" applyFill="1" applyBorder="1" applyAlignment="1">
      <alignment horizontal="center"/>
    </xf>
    <xf numFmtId="0" fontId="29" fillId="8" borderId="82" xfId="0" applyFont="1" applyFill="1" applyBorder="1" applyAlignment="1">
      <alignment horizontal="center" wrapText="1"/>
    </xf>
    <xf numFmtId="0" fontId="29" fillId="8" borderId="83" xfId="0" applyFont="1" applyFill="1" applyBorder="1" applyAlignment="1">
      <alignment horizontal="center" wrapText="1"/>
    </xf>
    <xf numFmtId="0" fontId="29" fillId="8" borderId="84" xfId="0" applyFont="1" applyFill="1" applyBorder="1" applyAlignment="1">
      <alignment horizontal="center" wrapText="1"/>
    </xf>
    <xf numFmtId="0" fontId="17" fillId="12" borderId="1" xfId="0" applyFont="1" applyFill="1" applyBorder="1" applyAlignment="1">
      <alignment horizontal="center" vertical="center" wrapText="1"/>
    </xf>
    <xf numFmtId="0" fontId="20" fillId="8" borderId="85" xfId="0" applyFont="1" applyFill="1" applyBorder="1" applyAlignment="1">
      <alignment horizontal="center"/>
    </xf>
    <xf numFmtId="0" fontId="33" fillId="8" borderId="3" xfId="0" applyFont="1" applyFill="1" applyBorder="1" applyAlignment="1">
      <alignment horizontal="left" vertical="center" wrapText="1"/>
    </xf>
    <xf numFmtId="0" fontId="33" fillId="8" borderId="4" xfId="0" applyFont="1" applyFill="1" applyBorder="1" applyAlignment="1">
      <alignment horizontal="left" vertical="center" wrapText="1"/>
    </xf>
    <xf numFmtId="0" fontId="33" fillId="8" borderId="2" xfId="0" applyFont="1" applyFill="1" applyBorder="1" applyAlignment="1">
      <alignment horizontal="left" vertical="center" wrapText="1"/>
    </xf>
    <xf numFmtId="0" fontId="23" fillId="8" borderId="3" xfId="0" applyFont="1" applyFill="1" applyBorder="1" applyAlignment="1">
      <alignment horizontal="center" vertical="center" wrapText="1"/>
    </xf>
    <xf numFmtId="0" fontId="23" fillId="8" borderId="4" xfId="0" applyFont="1" applyFill="1" applyBorder="1" applyAlignment="1">
      <alignment horizontal="center" vertical="center" wrapText="1"/>
    </xf>
    <xf numFmtId="0" fontId="23" fillId="8" borderId="2" xfId="0" applyFont="1" applyFill="1" applyBorder="1" applyAlignment="1">
      <alignment horizontal="center" vertical="center" wrapText="1"/>
    </xf>
    <xf numFmtId="0" fontId="32" fillId="12" borderId="28" xfId="0" applyFont="1" applyFill="1" applyBorder="1" applyAlignment="1">
      <alignment horizontal="center" vertical="center" wrapText="1"/>
    </xf>
    <xf numFmtId="0" fontId="32" fillId="12" borderId="11" xfId="0" applyFont="1" applyFill="1" applyBorder="1" applyAlignment="1">
      <alignment horizontal="center" vertical="center" wrapText="1"/>
    </xf>
    <xf numFmtId="0" fontId="23" fillId="8" borderId="5" xfId="0" applyFont="1" applyFill="1" applyBorder="1" applyAlignment="1">
      <alignment horizontal="center" vertical="center" wrapText="1"/>
    </xf>
    <xf numFmtId="0" fontId="23" fillId="8" borderId="27" xfId="0" applyFont="1" applyFill="1" applyBorder="1" applyAlignment="1">
      <alignment horizontal="center" vertical="center" wrapText="1"/>
    </xf>
    <xf numFmtId="0" fontId="23" fillId="8" borderId="57" xfId="0" applyFont="1" applyFill="1" applyBorder="1" applyAlignment="1">
      <alignment horizontal="center" vertical="center" wrapText="1"/>
    </xf>
    <xf numFmtId="0" fontId="23" fillId="8" borderId="6" xfId="0" applyFont="1" applyFill="1" applyBorder="1" applyAlignment="1">
      <alignment horizontal="center" vertical="center" wrapText="1"/>
    </xf>
    <xf numFmtId="0" fontId="23" fillId="8" borderId="0" xfId="0" applyFont="1" applyFill="1" applyAlignment="1">
      <alignment horizontal="center" vertical="center" wrapText="1"/>
    </xf>
    <xf numFmtId="0" fontId="23" fillId="8" borderId="65" xfId="0" applyFont="1" applyFill="1" applyBorder="1" applyAlignment="1">
      <alignment horizontal="center" vertical="center" wrapText="1"/>
    </xf>
    <xf numFmtId="0" fontId="23" fillId="8" borderId="7" xfId="0" applyFont="1" applyFill="1" applyBorder="1" applyAlignment="1">
      <alignment horizontal="center" vertical="center" wrapText="1"/>
    </xf>
    <xf numFmtId="0" fontId="23" fillId="8" borderId="59" xfId="0" applyFont="1" applyFill="1" applyBorder="1" applyAlignment="1">
      <alignment horizontal="center" vertical="center" wrapText="1"/>
    </xf>
    <xf numFmtId="0" fontId="23" fillId="8" borderId="66" xfId="0" applyFont="1" applyFill="1" applyBorder="1" applyAlignment="1">
      <alignment horizontal="center" vertical="center" wrapText="1"/>
    </xf>
    <xf numFmtId="0" fontId="3" fillId="10" borderId="1" xfId="0" applyFont="1" applyFill="1" applyBorder="1" applyAlignment="1">
      <alignment horizontal="left" vertical="center"/>
    </xf>
    <xf numFmtId="0" fontId="3" fillId="10" borderId="1" xfId="0" applyFont="1" applyFill="1" applyBorder="1" applyAlignment="1">
      <alignment horizontal="left" vertical="center" wrapText="1"/>
    </xf>
    <xf numFmtId="0" fontId="3" fillId="10" borderId="3" xfId="0" applyFont="1" applyFill="1" applyBorder="1" applyAlignment="1">
      <alignment horizontal="center" vertical="center"/>
    </xf>
    <xf numFmtId="0" fontId="3" fillId="10" borderId="4" xfId="0" applyFont="1" applyFill="1" applyBorder="1" applyAlignment="1">
      <alignment horizontal="center" vertical="center"/>
    </xf>
    <xf numFmtId="0" fontId="3" fillId="10" borderId="2" xfId="0" applyFont="1" applyFill="1" applyBorder="1" applyAlignment="1">
      <alignment horizontal="center" vertical="center"/>
    </xf>
    <xf numFmtId="0" fontId="32" fillId="12" borderId="1" xfId="0" quotePrefix="1" applyFont="1" applyFill="1" applyBorder="1" applyAlignment="1">
      <alignment horizontal="left" vertical="center" wrapText="1"/>
    </xf>
    <xf numFmtId="0" fontId="19" fillId="7" borderId="0" xfId="0" applyFont="1" applyFill="1" applyAlignment="1">
      <alignment horizontal="center" vertical="center" wrapText="1"/>
    </xf>
    <xf numFmtId="0" fontId="32" fillId="12" borderId="5" xfId="0" quotePrefix="1" applyFont="1" applyFill="1" applyBorder="1" applyAlignment="1">
      <alignment horizontal="left" vertical="center" wrapText="1"/>
    </xf>
    <xf numFmtId="0" fontId="32" fillId="12" borderId="7" xfId="0" quotePrefix="1" applyFont="1" applyFill="1" applyBorder="1" applyAlignment="1">
      <alignment horizontal="left" vertical="center" wrapText="1"/>
    </xf>
    <xf numFmtId="0" fontId="32" fillId="12" borderId="3" xfId="0" quotePrefix="1" applyFont="1" applyFill="1" applyBorder="1" applyAlignment="1">
      <alignment horizontal="left" vertical="center" wrapText="1"/>
    </xf>
    <xf numFmtId="0" fontId="32" fillId="12" borderId="10" xfId="0" quotePrefix="1" applyFont="1" applyFill="1" applyBorder="1" applyAlignment="1">
      <alignment horizontal="left" vertical="center" wrapText="1"/>
    </xf>
    <xf numFmtId="0" fontId="32" fillId="12" borderId="28" xfId="0" quotePrefix="1" applyFont="1" applyFill="1" applyBorder="1" applyAlignment="1">
      <alignment horizontal="left" vertical="center" wrapText="1"/>
    </xf>
    <xf numFmtId="0" fontId="32" fillId="12" borderId="11" xfId="0" quotePrefix="1" applyFont="1" applyFill="1" applyBorder="1" applyAlignment="1">
      <alignment horizontal="left" vertical="center" wrapText="1"/>
    </xf>
  </cellXfs>
  <cellStyles count="2">
    <cellStyle name="Normal" xfId="0" builtinId="0"/>
    <cellStyle name="Sortie 2" xfId="1" xr:uid="{00000000-0005-0000-0000-000001000000}"/>
  </cellStyles>
  <dxfs count="57">
    <dxf>
      <font>
        <color auto="1"/>
      </font>
      <fill>
        <patternFill>
          <bgColor rgb="FF00B050"/>
        </patternFill>
      </fill>
    </dxf>
    <dxf>
      <font>
        <color theme="0"/>
      </font>
      <fill>
        <patternFill>
          <bgColor rgb="FFFF0000"/>
        </patternFill>
      </fill>
    </dxf>
    <dxf>
      <font>
        <color theme="0"/>
      </font>
      <fill>
        <patternFill>
          <bgColor rgb="FFFF0000"/>
        </patternFill>
      </fill>
    </dxf>
    <dxf>
      <font>
        <color auto="1"/>
      </font>
      <fill>
        <patternFill>
          <bgColor rgb="FF00B050"/>
        </patternFill>
      </fill>
    </dxf>
    <dxf>
      <font>
        <color theme="0"/>
      </font>
      <fill>
        <patternFill>
          <bgColor rgb="FFFF0000"/>
        </patternFill>
      </fill>
    </dxf>
    <dxf>
      <font>
        <color theme="0"/>
      </font>
      <fill>
        <patternFill>
          <bgColor rgb="FFFF0000"/>
        </patternFill>
      </fill>
    </dxf>
    <dxf>
      <font>
        <color auto="1"/>
      </font>
      <fill>
        <patternFill>
          <bgColor rgb="FF00B050"/>
        </patternFill>
      </fill>
    </dxf>
    <dxf>
      <font>
        <color theme="0"/>
      </font>
      <fill>
        <patternFill>
          <bgColor rgb="FFFF0000"/>
        </patternFill>
      </fill>
    </dxf>
    <dxf>
      <font>
        <color theme="0"/>
      </font>
      <fill>
        <patternFill>
          <bgColor rgb="FFFF0000"/>
        </patternFill>
      </fill>
    </dxf>
    <dxf>
      <font>
        <color auto="1"/>
      </font>
      <fill>
        <patternFill>
          <bgColor rgb="FF00B050"/>
        </patternFill>
      </fill>
    </dxf>
    <dxf>
      <font>
        <color theme="0"/>
      </font>
      <fill>
        <patternFill>
          <bgColor rgb="FFFF0000"/>
        </patternFill>
      </fill>
    </dxf>
    <dxf>
      <font>
        <color theme="0"/>
      </font>
      <fill>
        <patternFill>
          <bgColor rgb="FFFF0000"/>
        </patternFill>
      </fill>
    </dxf>
    <dxf>
      <font>
        <color auto="1"/>
      </font>
      <fill>
        <patternFill>
          <bgColor rgb="FF00B050"/>
        </patternFill>
      </fill>
    </dxf>
    <dxf>
      <font>
        <color theme="0"/>
      </font>
      <fill>
        <patternFill>
          <bgColor rgb="FFFF0000"/>
        </patternFill>
      </fill>
    </dxf>
    <dxf>
      <font>
        <color theme="0"/>
      </font>
      <fill>
        <patternFill>
          <bgColor rgb="FFFF0000"/>
        </patternFill>
      </fill>
    </dxf>
    <dxf>
      <font>
        <color auto="1"/>
      </font>
      <fill>
        <patternFill>
          <bgColor rgb="FF00B050"/>
        </patternFill>
      </fill>
    </dxf>
    <dxf>
      <font>
        <color theme="0"/>
      </font>
      <fill>
        <patternFill>
          <bgColor rgb="FFFF0000"/>
        </patternFill>
      </fill>
    </dxf>
    <dxf>
      <font>
        <color theme="0"/>
      </font>
      <fill>
        <patternFill>
          <bgColor rgb="FFFF0000"/>
        </patternFill>
      </fill>
    </dxf>
    <dxf>
      <font>
        <color auto="1"/>
      </font>
      <fill>
        <patternFill>
          <bgColor rgb="FF00B050"/>
        </patternFill>
      </fill>
    </dxf>
    <dxf>
      <font>
        <color theme="0"/>
      </font>
      <fill>
        <patternFill>
          <bgColor rgb="FFFF0000"/>
        </patternFill>
      </fill>
    </dxf>
    <dxf>
      <font>
        <color theme="0"/>
      </font>
      <fill>
        <patternFill>
          <bgColor rgb="FFFF0000"/>
        </patternFill>
      </fill>
    </dxf>
    <dxf>
      <font>
        <color auto="1"/>
      </font>
      <fill>
        <patternFill>
          <bgColor rgb="FF00B050"/>
        </patternFill>
      </fill>
    </dxf>
    <dxf>
      <font>
        <color theme="0"/>
      </font>
      <fill>
        <patternFill>
          <bgColor rgb="FFFF0000"/>
        </patternFill>
      </fill>
    </dxf>
    <dxf>
      <font>
        <color theme="0"/>
      </font>
      <fill>
        <patternFill>
          <bgColor rgb="FFFF0000"/>
        </patternFill>
      </fill>
    </dxf>
    <dxf>
      <font>
        <color auto="1"/>
      </font>
      <fill>
        <patternFill>
          <bgColor rgb="FF00B050"/>
        </patternFill>
      </fill>
    </dxf>
    <dxf>
      <font>
        <color theme="0"/>
      </font>
      <fill>
        <patternFill>
          <bgColor rgb="FFFF0000"/>
        </patternFill>
      </fill>
    </dxf>
    <dxf>
      <font>
        <color theme="0"/>
      </font>
      <fill>
        <patternFill>
          <bgColor rgb="FFFF0000"/>
        </patternFill>
      </fill>
    </dxf>
    <dxf>
      <font>
        <color auto="1"/>
      </font>
      <fill>
        <patternFill>
          <bgColor rgb="FF00B050"/>
        </patternFill>
      </fill>
    </dxf>
    <dxf>
      <font>
        <color theme="0"/>
      </font>
      <fill>
        <patternFill>
          <bgColor rgb="FFFF0000"/>
        </patternFill>
      </fill>
    </dxf>
    <dxf>
      <font>
        <color theme="0"/>
      </font>
      <fill>
        <patternFill>
          <bgColor rgb="FFFF0000"/>
        </patternFill>
      </fill>
    </dxf>
    <dxf>
      <font>
        <color auto="1"/>
      </font>
      <fill>
        <patternFill>
          <bgColor rgb="FF00B050"/>
        </patternFill>
      </fill>
    </dxf>
    <dxf>
      <font>
        <color theme="0"/>
      </font>
      <fill>
        <patternFill>
          <bgColor rgb="FFFF0000"/>
        </patternFill>
      </fill>
    </dxf>
    <dxf>
      <font>
        <color theme="0"/>
      </font>
      <fill>
        <patternFill>
          <bgColor rgb="FFFF0000"/>
        </patternFill>
      </fill>
    </dxf>
    <dxf>
      <font>
        <color auto="1"/>
      </font>
      <fill>
        <patternFill>
          <bgColor rgb="FF00B050"/>
        </patternFill>
      </fill>
    </dxf>
    <dxf>
      <font>
        <color theme="0"/>
      </font>
      <fill>
        <patternFill>
          <bgColor rgb="FFFF0000"/>
        </patternFill>
      </fill>
    </dxf>
    <dxf>
      <font>
        <color theme="0"/>
      </font>
      <fill>
        <patternFill>
          <bgColor rgb="FFFF0000"/>
        </patternFill>
      </fill>
    </dxf>
    <dxf>
      <font>
        <color auto="1"/>
      </font>
      <fill>
        <patternFill>
          <bgColor rgb="FF00B050"/>
        </patternFill>
      </fill>
    </dxf>
    <dxf>
      <font>
        <color theme="0"/>
      </font>
      <fill>
        <patternFill>
          <bgColor rgb="FFFF0000"/>
        </patternFill>
      </fill>
    </dxf>
    <dxf>
      <font>
        <color theme="0"/>
      </font>
      <fill>
        <patternFill>
          <bgColor rgb="FFFF0000"/>
        </patternFill>
      </fill>
    </dxf>
    <dxf>
      <font>
        <color auto="1"/>
      </font>
      <fill>
        <patternFill>
          <bgColor rgb="FF00B050"/>
        </patternFill>
      </fill>
    </dxf>
    <dxf>
      <font>
        <color theme="0"/>
      </font>
      <fill>
        <patternFill>
          <bgColor rgb="FFFF0000"/>
        </patternFill>
      </fill>
    </dxf>
    <dxf>
      <font>
        <color theme="0"/>
      </font>
      <fill>
        <patternFill>
          <bgColor rgb="FFFF0000"/>
        </patternFill>
      </fill>
    </dxf>
    <dxf>
      <font>
        <color auto="1"/>
      </font>
      <fill>
        <patternFill>
          <bgColor rgb="FF00B050"/>
        </patternFill>
      </fill>
    </dxf>
    <dxf>
      <font>
        <color theme="0"/>
      </font>
      <fill>
        <patternFill>
          <bgColor rgb="FFFF0000"/>
        </patternFill>
      </fill>
    </dxf>
    <dxf>
      <font>
        <color theme="0"/>
      </font>
      <fill>
        <patternFill>
          <bgColor rgb="FFFF0000"/>
        </patternFill>
      </fill>
    </dxf>
    <dxf>
      <font>
        <color auto="1"/>
      </font>
      <fill>
        <patternFill>
          <bgColor rgb="FF00B050"/>
        </patternFill>
      </fill>
    </dxf>
    <dxf>
      <font>
        <color theme="0"/>
      </font>
      <fill>
        <patternFill>
          <bgColor rgb="FFFF0000"/>
        </patternFill>
      </fill>
    </dxf>
    <dxf>
      <font>
        <color theme="0"/>
      </font>
      <fill>
        <patternFill>
          <bgColor rgb="FFFF0000"/>
        </patternFill>
      </fill>
    </dxf>
    <dxf>
      <font>
        <color auto="1"/>
      </font>
      <fill>
        <patternFill>
          <bgColor rgb="FF00B050"/>
        </patternFill>
      </fill>
    </dxf>
    <dxf>
      <font>
        <color theme="0"/>
      </font>
      <fill>
        <patternFill>
          <bgColor rgb="FFFF0000"/>
        </patternFill>
      </fill>
    </dxf>
    <dxf>
      <font>
        <color theme="0"/>
      </font>
      <fill>
        <patternFill>
          <bgColor rgb="FFFF0000"/>
        </patternFill>
      </fill>
    </dxf>
    <dxf>
      <font>
        <color auto="1"/>
      </font>
      <fill>
        <patternFill>
          <bgColor rgb="FF00B050"/>
        </patternFill>
      </fill>
    </dxf>
    <dxf>
      <font>
        <color theme="0"/>
      </font>
      <fill>
        <patternFill>
          <bgColor rgb="FFFF0000"/>
        </patternFill>
      </fill>
    </dxf>
    <dxf>
      <font>
        <color theme="0"/>
      </font>
      <fill>
        <patternFill>
          <bgColor rgb="FFFF0000"/>
        </patternFill>
      </fill>
    </dxf>
    <dxf>
      <font>
        <color auto="1"/>
      </font>
      <fill>
        <patternFill>
          <bgColor rgb="FF00B050"/>
        </patternFill>
      </fill>
    </dxf>
    <dxf>
      <font>
        <color theme="0"/>
      </font>
      <fill>
        <patternFill>
          <bgColor rgb="FFFF0000"/>
        </patternFill>
      </fill>
    </dxf>
    <dxf>
      <font>
        <color theme="0"/>
      </font>
      <fill>
        <patternFill>
          <bgColor rgb="FFFF0000"/>
        </patternFill>
      </fill>
    </dxf>
  </dxfs>
  <tableStyles count="0" defaultTableStyle="TableStyleMedium2" defaultPivotStyle="PivotStyleLight16"/>
  <colors>
    <mruColors>
      <color rgb="FF1F4E79"/>
      <color rgb="FFCC66FF"/>
      <color rgb="FF99FF66"/>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2274853</xdr:colOff>
      <xdr:row>2</xdr:row>
      <xdr:rowOff>4174</xdr:rowOff>
    </xdr:to>
    <xdr:pic>
      <xdr:nvPicPr>
        <xdr:cNvPr id="3" name="Image 2">
          <a:extLst>
            <a:ext uri="{FF2B5EF4-FFF2-40B4-BE49-F238E27FC236}">
              <a16:creationId xmlns:a16="http://schemas.microsoft.com/office/drawing/2014/main" id="{9E4D6E21-9947-47DE-9E06-921BE545152C}"/>
            </a:ext>
          </a:extLst>
        </xdr:cNvPr>
        <xdr:cNvPicPr>
          <a:picLocks noChangeAspect="1"/>
        </xdr:cNvPicPr>
      </xdr:nvPicPr>
      <xdr:blipFill>
        <a:blip xmlns:r="http://schemas.openxmlformats.org/officeDocument/2006/relationships" r:embed="rId1"/>
        <a:stretch>
          <a:fillRect/>
        </a:stretch>
      </xdr:blipFill>
      <xdr:spPr>
        <a:xfrm>
          <a:off x="0" y="263293"/>
          <a:ext cx="6626926" cy="12741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1453173</xdr:colOff>
      <xdr:row>1</xdr:row>
      <xdr:rowOff>1170</xdr:rowOff>
    </xdr:to>
    <xdr:pic>
      <xdr:nvPicPr>
        <xdr:cNvPr id="6" name="Image 5">
          <a:extLst>
            <a:ext uri="{FF2B5EF4-FFF2-40B4-BE49-F238E27FC236}">
              <a16:creationId xmlns:a16="http://schemas.microsoft.com/office/drawing/2014/main" id="{B6136967-7902-4730-BC9E-6BD70412D257}"/>
            </a:ext>
          </a:extLst>
        </xdr:cNvPr>
        <xdr:cNvPicPr>
          <a:picLocks noChangeAspect="1"/>
        </xdr:cNvPicPr>
      </xdr:nvPicPr>
      <xdr:blipFill>
        <a:blip xmlns:r="http://schemas.openxmlformats.org/officeDocument/2006/relationships" r:embed="rId1"/>
        <a:stretch>
          <a:fillRect/>
        </a:stretch>
      </xdr:blipFill>
      <xdr:spPr>
        <a:xfrm>
          <a:off x="0" y="0"/>
          <a:ext cx="6630865" cy="125895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1489199</xdr:colOff>
      <xdr:row>1</xdr:row>
      <xdr:rowOff>15719</xdr:rowOff>
    </xdr:to>
    <xdr:pic>
      <xdr:nvPicPr>
        <xdr:cNvPr id="2" name="Image 1">
          <a:extLst>
            <a:ext uri="{FF2B5EF4-FFF2-40B4-BE49-F238E27FC236}">
              <a16:creationId xmlns:a16="http://schemas.microsoft.com/office/drawing/2014/main" id="{52E728B5-FE63-4BFC-90AD-FC10450739DE}"/>
            </a:ext>
          </a:extLst>
        </xdr:cNvPr>
        <xdr:cNvPicPr>
          <a:picLocks noChangeAspect="1"/>
        </xdr:cNvPicPr>
      </xdr:nvPicPr>
      <xdr:blipFill>
        <a:blip xmlns:r="http://schemas.openxmlformats.org/officeDocument/2006/relationships" r:embed="rId1"/>
        <a:stretch>
          <a:fillRect/>
        </a:stretch>
      </xdr:blipFill>
      <xdr:spPr>
        <a:xfrm>
          <a:off x="0" y="0"/>
          <a:ext cx="6626926" cy="127417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207817</xdr:colOff>
      <xdr:row>79</xdr:row>
      <xdr:rowOff>135370</xdr:rowOff>
    </xdr:from>
    <xdr:to>
      <xdr:col>7</xdr:col>
      <xdr:colOff>4727863</xdr:colOff>
      <xdr:row>89</xdr:row>
      <xdr:rowOff>135369</xdr:rowOff>
    </xdr:to>
    <xdr:sp macro="" textlink="">
      <xdr:nvSpPr>
        <xdr:cNvPr id="7" name="Rectangle 6">
          <a:extLst>
            <a:ext uri="{FF2B5EF4-FFF2-40B4-BE49-F238E27FC236}">
              <a16:creationId xmlns:a16="http://schemas.microsoft.com/office/drawing/2014/main" id="{D40E47DF-2358-D1C4-220A-AF5C245E3493}"/>
            </a:ext>
          </a:extLst>
        </xdr:cNvPr>
        <xdr:cNvSpPr/>
      </xdr:nvSpPr>
      <xdr:spPr>
        <a:xfrm>
          <a:off x="14512635" y="36451597"/>
          <a:ext cx="13248410" cy="710045"/>
        </a:xfrm>
        <a:prstGeom prst="rect">
          <a:avLst/>
        </a:prstGeom>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t"/>
        <a:lstStyle/>
        <a:p>
          <a:pPr algn="l"/>
          <a:r>
            <a:rPr lang="fr-FR" sz="2800"/>
            <a:t>Ce critère de bonif est</a:t>
          </a:r>
          <a:r>
            <a:rPr lang="fr-FR" sz="2800" baseline="0"/>
            <a:t> bien </a:t>
          </a:r>
          <a:r>
            <a:rPr lang="fr-FR" sz="2800"/>
            <a:t>seulement</a:t>
          </a:r>
          <a:r>
            <a:rPr lang="fr-FR" sz="2800" baseline="0"/>
            <a:t> pour le DI 21 et pas pour les autres DI de l'OS ? </a:t>
          </a:r>
          <a:endParaRPr lang="fr-FR" sz="2800"/>
        </a:p>
      </xdr:txBody>
    </xdr:sp>
    <xdr:clientData/>
  </xdr:twoCellAnchor>
  <xdr:twoCellAnchor editAs="oneCell">
    <xdr:from>
      <xdr:col>0</xdr:col>
      <xdr:colOff>0</xdr:colOff>
      <xdr:row>0</xdr:row>
      <xdr:rowOff>0</xdr:rowOff>
    </xdr:from>
    <xdr:to>
      <xdr:col>2</xdr:col>
      <xdr:colOff>1835562</xdr:colOff>
      <xdr:row>1</xdr:row>
      <xdr:rowOff>15719</xdr:rowOff>
    </xdr:to>
    <xdr:pic>
      <xdr:nvPicPr>
        <xdr:cNvPr id="2" name="Image 1">
          <a:extLst>
            <a:ext uri="{FF2B5EF4-FFF2-40B4-BE49-F238E27FC236}">
              <a16:creationId xmlns:a16="http://schemas.microsoft.com/office/drawing/2014/main" id="{3B3982D3-51F1-4074-96C7-D382BB0D7228}"/>
            </a:ext>
          </a:extLst>
        </xdr:cNvPr>
        <xdr:cNvPicPr>
          <a:picLocks noChangeAspect="1"/>
        </xdr:cNvPicPr>
      </xdr:nvPicPr>
      <xdr:blipFill>
        <a:blip xmlns:r="http://schemas.openxmlformats.org/officeDocument/2006/relationships" r:embed="rId1"/>
        <a:stretch>
          <a:fillRect/>
        </a:stretch>
      </xdr:blipFill>
      <xdr:spPr>
        <a:xfrm>
          <a:off x="0" y="0"/>
          <a:ext cx="6626926" cy="127417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2320471</xdr:colOff>
      <xdr:row>1</xdr:row>
      <xdr:rowOff>15719</xdr:rowOff>
    </xdr:to>
    <xdr:pic>
      <xdr:nvPicPr>
        <xdr:cNvPr id="2" name="Image 1">
          <a:extLst>
            <a:ext uri="{FF2B5EF4-FFF2-40B4-BE49-F238E27FC236}">
              <a16:creationId xmlns:a16="http://schemas.microsoft.com/office/drawing/2014/main" id="{72ADC81E-65CF-4C9B-8E63-B85214D67BA1}"/>
            </a:ext>
          </a:extLst>
        </xdr:cNvPr>
        <xdr:cNvPicPr>
          <a:picLocks noChangeAspect="1"/>
        </xdr:cNvPicPr>
      </xdr:nvPicPr>
      <xdr:blipFill>
        <a:blip xmlns:r="http://schemas.openxmlformats.org/officeDocument/2006/relationships" r:embed="rId1"/>
        <a:stretch>
          <a:fillRect/>
        </a:stretch>
      </xdr:blipFill>
      <xdr:spPr>
        <a:xfrm>
          <a:off x="0" y="0"/>
          <a:ext cx="6626926" cy="127417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1870199</xdr:colOff>
      <xdr:row>1</xdr:row>
      <xdr:rowOff>15719</xdr:rowOff>
    </xdr:to>
    <xdr:pic>
      <xdr:nvPicPr>
        <xdr:cNvPr id="3" name="Image 2">
          <a:extLst>
            <a:ext uri="{FF2B5EF4-FFF2-40B4-BE49-F238E27FC236}">
              <a16:creationId xmlns:a16="http://schemas.microsoft.com/office/drawing/2014/main" id="{F30F8F96-D8F2-4058-A4B1-3FFD32B708C2}"/>
            </a:ext>
          </a:extLst>
        </xdr:cNvPr>
        <xdr:cNvPicPr>
          <a:picLocks noChangeAspect="1"/>
        </xdr:cNvPicPr>
      </xdr:nvPicPr>
      <xdr:blipFill>
        <a:blip xmlns:r="http://schemas.openxmlformats.org/officeDocument/2006/relationships" r:embed="rId1"/>
        <a:stretch>
          <a:fillRect/>
        </a:stretch>
      </xdr:blipFill>
      <xdr:spPr>
        <a:xfrm>
          <a:off x="0" y="0"/>
          <a:ext cx="6626926" cy="127417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2101108</xdr:colOff>
      <xdr:row>1</xdr:row>
      <xdr:rowOff>15719</xdr:rowOff>
    </xdr:to>
    <xdr:pic>
      <xdr:nvPicPr>
        <xdr:cNvPr id="3" name="Image 2">
          <a:extLst>
            <a:ext uri="{FF2B5EF4-FFF2-40B4-BE49-F238E27FC236}">
              <a16:creationId xmlns:a16="http://schemas.microsoft.com/office/drawing/2014/main" id="{F35DB586-A11E-42C2-80CF-6F6A9AAA759A}"/>
            </a:ext>
          </a:extLst>
        </xdr:cNvPr>
        <xdr:cNvPicPr>
          <a:picLocks noChangeAspect="1"/>
        </xdr:cNvPicPr>
      </xdr:nvPicPr>
      <xdr:blipFill>
        <a:blip xmlns:r="http://schemas.openxmlformats.org/officeDocument/2006/relationships" r:embed="rId1"/>
        <a:stretch>
          <a:fillRect/>
        </a:stretch>
      </xdr:blipFill>
      <xdr:spPr>
        <a:xfrm>
          <a:off x="0" y="0"/>
          <a:ext cx="6626926" cy="127417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2330093</xdr:colOff>
      <xdr:row>1</xdr:row>
      <xdr:rowOff>14757</xdr:rowOff>
    </xdr:to>
    <xdr:pic>
      <xdr:nvPicPr>
        <xdr:cNvPr id="2" name="Image 1">
          <a:extLst>
            <a:ext uri="{FF2B5EF4-FFF2-40B4-BE49-F238E27FC236}">
              <a16:creationId xmlns:a16="http://schemas.microsoft.com/office/drawing/2014/main" id="{763E87D7-EB22-49DF-A443-AB80E6442847}"/>
            </a:ext>
          </a:extLst>
        </xdr:cNvPr>
        <xdr:cNvPicPr>
          <a:picLocks noChangeAspect="1"/>
        </xdr:cNvPicPr>
      </xdr:nvPicPr>
      <xdr:blipFill>
        <a:blip xmlns:r="http://schemas.openxmlformats.org/officeDocument/2006/relationships" r:embed="rId1"/>
        <a:stretch>
          <a:fillRect/>
        </a:stretch>
      </xdr:blipFill>
      <xdr:spPr>
        <a:xfrm>
          <a:off x="0" y="0"/>
          <a:ext cx="6626926" cy="127417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1927926</xdr:colOff>
      <xdr:row>1</xdr:row>
      <xdr:rowOff>15719</xdr:rowOff>
    </xdr:to>
    <xdr:pic>
      <xdr:nvPicPr>
        <xdr:cNvPr id="2" name="Image 1">
          <a:extLst>
            <a:ext uri="{FF2B5EF4-FFF2-40B4-BE49-F238E27FC236}">
              <a16:creationId xmlns:a16="http://schemas.microsoft.com/office/drawing/2014/main" id="{576AAE55-1CF5-4461-811D-05460D0899EE}"/>
            </a:ext>
          </a:extLst>
        </xdr:cNvPr>
        <xdr:cNvPicPr>
          <a:picLocks noChangeAspect="1"/>
        </xdr:cNvPicPr>
      </xdr:nvPicPr>
      <xdr:blipFill>
        <a:blip xmlns:r="http://schemas.openxmlformats.org/officeDocument/2006/relationships" r:embed="rId1"/>
        <a:stretch>
          <a:fillRect/>
        </a:stretch>
      </xdr:blipFill>
      <xdr:spPr>
        <a:xfrm>
          <a:off x="0" y="0"/>
          <a:ext cx="6626926" cy="127417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2320471</xdr:colOff>
      <xdr:row>1</xdr:row>
      <xdr:rowOff>15719</xdr:rowOff>
    </xdr:to>
    <xdr:pic>
      <xdr:nvPicPr>
        <xdr:cNvPr id="3" name="Image 2">
          <a:extLst>
            <a:ext uri="{FF2B5EF4-FFF2-40B4-BE49-F238E27FC236}">
              <a16:creationId xmlns:a16="http://schemas.microsoft.com/office/drawing/2014/main" id="{1F773A9C-1D9B-4869-BFD5-49D76739D493}"/>
            </a:ext>
          </a:extLst>
        </xdr:cNvPr>
        <xdr:cNvPicPr>
          <a:picLocks noChangeAspect="1"/>
        </xdr:cNvPicPr>
      </xdr:nvPicPr>
      <xdr:blipFill>
        <a:blip xmlns:r="http://schemas.openxmlformats.org/officeDocument/2006/relationships" r:embed="rId1"/>
        <a:stretch>
          <a:fillRect/>
        </a:stretch>
      </xdr:blipFill>
      <xdr:spPr>
        <a:xfrm>
          <a:off x="0" y="0"/>
          <a:ext cx="6626926" cy="127417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2066471</xdr:colOff>
      <xdr:row>1</xdr:row>
      <xdr:rowOff>15719</xdr:rowOff>
    </xdr:to>
    <xdr:pic>
      <xdr:nvPicPr>
        <xdr:cNvPr id="3" name="Image 2">
          <a:extLst>
            <a:ext uri="{FF2B5EF4-FFF2-40B4-BE49-F238E27FC236}">
              <a16:creationId xmlns:a16="http://schemas.microsoft.com/office/drawing/2014/main" id="{E44458B1-D203-42C6-97CF-F7FCBED4CBBE}"/>
            </a:ext>
          </a:extLst>
        </xdr:cNvPr>
        <xdr:cNvPicPr>
          <a:picLocks noChangeAspect="1"/>
        </xdr:cNvPicPr>
      </xdr:nvPicPr>
      <xdr:blipFill>
        <a:blip xmlns:r="http://schemas.openxmlformats.org/officeDocument/2006/relationships" r:embed="rId1"/>
        <a:stretch>
          <a:fillRect/>
        </a:stretch>
      </xdr:blipFill>
      <xdr:spPr>
        <a:xfrm>
          <a:off x="0" y="0"/>
          <a:ext cx="6626926" cy="127417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2008744</xdr:colOff>
      <xdr:row>1</xdr:row>
      <xdr:rowOff>15719</xdr:rowOff>
    </xdr:to>
    <xdr:pic>
      <xdr:nvPicPr>
        <xdr:cNvPr id="3" name="Image 2">
          <a:extLst>
            <a:ext uri="{FF2B5EF4-FFF2-40B4-BE49-F238E27FC236}">
              <a16:creationId xmlns:a16="http://schemas.microsoft.com/office/drawing/2014/main" id="{E42AB6AC-754D-4984-8FE1-413BBE9666CB}"/>
            </a:ext>
          </a:extLst>
        </xdr:cNvPr>
        <xdr:cNvPicPr>
          <a:picLocks noChangeAspect="1"/>
        </xdr:cNvPicPr>
      </xdr:nvPicPr>
      <xdr:blipFill>
        <a:blip xmlns:r="http://schemas.openxmlformats.org/officeDocument/2006/relationships" r:embed="rId1"/>
        <a:stretch>
          <a:fillRect/>
        </a:stretch>
      </xdr:blipFill>
      <xdr:spPr>
        <a:xfrm>
          <a:off x="0" y="0"/>
          <a:ext cx="6626926" cy="127417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1135673</xdr:colOff>
      <xdr:row>0</xdr:row>
      <xdr:rowOff>1045549</xdr:rowOff>
    </xdr:to>
    <xdr:pic>
      <xdr:nvPicPr>
        <xdr:cNvPr id="4" name="Image 3">
          <a:extLst>
            <a:ext uri="{FF2B5EF4-FFF2-40B4-BE49-F238E27FC236}">
              <a16:creationId xmlns:a16="http://schemas.microsoft.com/office/drawing/2014/main" id="{A6509C47-35DE-4EF9-9A24-9036AD4C01C3}"/>
            </a:ext>
          </a:extLst>
        </xdr:cNvPr>
        <xdr:cNvPicPr>
          <a:picLocks noChangeAspect="1"/>
        </xdr:cNvPicPr>
      </xdr:nvPicPr>
      <xdr:blipFill>
        <a:blip xmlns:r="http://schemas.openxmlformats.org/officeDocument/2006/relationships" r:embed="rId1"/>
        <a:stretch>
          <a:fillRect/>
        </a:stretch>
      </xdr:blipFill>
      <xdr:spPr>
        <a:xfrm>
          <a:off x="0" y="1"/>
          <a:ext cx="5434135" cy="1045548"/>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2320471</xdr:colOff>
      <xdr:row>1</xdr:row>
      <xdr:rowOff>15719</xdr:rowOff>
    </xdr:to>
    <xdr:pic>
      <xdr:nvPicPr>
        <xdr:cNvPr id="2" name="Image 1">
          <a:extLst>
            <a:ext uri="{FF2B5EF4-FFF2-40B4-BE49-F238E27FC236}">
              <a16:creationId xmlns:a16="http://schemas.microsoft.com/office/drawing/2014/main" id="{6D3617A6-17C5-4D33-812A-C7EFD07F31F9}"/>
            </a:ext>
          </a:extLst>
        </xdr:cNvPr>
        <xdr:cNvPicPr>
          <a:picLocks noChangeAspect="1"/>
        </xdr:cNvPicPr>
      </xdr:nvPicPr>
      <xdr:blipFill>
        <a:blip xmlns:r="http://schemas.openxmlformats.org/officeDocument/2006/relationships" r:embed="rId1"/>
        <a:stretch>
          <a:fillRect/>
        </a:stretch>
      </xdr:blipFill>
      <xdr:spPr>
        <a:xfrm>
          <a:off x="0" y="0"/>
          <a:ext cx="6626926" cy="1274174"/>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911926</xdr:colOff>
      <xdr:row>1</xdr:row>
      <xdr:rowOff>4174</xdr:rowOff>
    </xdr:to>
    <xdr:pic>
      <xdr:nvPicPr>
        <xdr:cNvPr id="2" name="Image 1">
          <a:extLst>
            <a:ext uri="{FF2B5EF4-FFF2-40B4-BE49-F238E27FC236}">
              <a16:creationId xmlns:a16="http://schemas.microsoft.com/office/drawing/2014/main" id="{66137613-9933-40E9-B73F-3E861A402FA1}"/>
            </a:ext>
          </a:extLst>
        </xdr:cNvPr>
        <xdr:cNvPicPr>
          <a:picLocks noChangeAspect="1"/>
        </xdr:cNvPicPr>
      </xdr:nvPicPr>
      <xdr:blipFill>
        <a:blip xmlns:r="http://schemas.openxmlformats.org/officeDocument/2006/relationships" r:embed="rId1"/>
        <a:stretch>
          <a:fillRect/>
        </a:stretch>
      </xdr:blipFill>
      <xdr:spPr>
        <a:xfrm>
          <a:off x="0" y="0"/>
          <a:ext cx="6626926" cy="1274174"/>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1721551</xdr:colOff>
      <xdr:row>1</xdr:row>
      <xdr:rowOff>4174</xdr:rowOff>
    </xdr:to>
    <xdr:pic>
      <xdr:nvPicPr>
        <xdr:cNvPr id="2" name="Image 1">
          <a:extLst>
            <a:ext uri="{FF2B5EF4-FFF2-40B4-BE49-F238E27FC236}">
              <a16:creationId xmlns:a16="http://schemas.microsoft.com/office/drawing/2014/main" id="{72283A75-5607-4139-8287-6D228F49AA8A}"/>
            </a:ext>
          </a:extLst>
        </xdr:cNvPr>
        <xdr:cNvPicPr>
          <a:picLocks noChangeAspect="1"/>
        </xdr:cNvPicPr>
      </xdr:nvPicPr>
      <xdr:blipFill>
        <a:blip xmlns:r="http://schemas.openxmlformats.org/officeDocument/2006/relationships" r:embed="rId1"/>
        <a:stretch>
          <a:fillRect/>
        </a:stretch>
      </xdr:blipFill>
      <xdr:spPr>
        <a:xfrm>
          <a:off x="0" y="0"/>
          <a:ext cx="6626926" cy="1274174"/>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911926</xdr:colOff>
      <xdr:row>1</xdr:row>
      <xdr:rowOff>4174</xdr:rowOff>
    </xdr:to>
    <xdr:pic>
      <xdr:nvPicPr>
        <xdr:cNvPr id="2" name="Image 1">
          <a:extLst>
            <a:ext uri="{FF2B5EF4-FFF2-40B4-BE49-F238E27FC236}">
              <a16:creationId xmlns:a16="http://schemas.microsoft.com/office/drawing/2014/main" id="{6E443D5A-2D28-4B75-AE6F-C03492199E21}"/>
            </a:ext>
          </a:extLst>
        </xdr:cNvPr>
        <xdr:cNvPicPr>
          <a:picLocks noChangeAspect="1"/>
        </xdr:cNvPicPr>
      </xdr:nvPicPr>
      <xdr:blipFill>
        <a:blip xmlns:r="http://schemas.openxmlformats.org/officeDocument/2006/relationships" r:embed="rId1"/>
        <a:stretch>
          <a:fillRect/>
        </a:stretch>
      </xdr:blipFill>
      <xdr:spPr>
        <a:xfrm>
          <a:off x="0" y="0"/>
          <a:ext cx="6626926" cy="1274174"/>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911926</xdr:colOff>
      <xdr:row>1</xdr:row>
      <xdr:rowOff>15719</xdr:rowOff>
    </xdr:to>
    <xdr:pic>
      <xdr:nvPicPr>
        <xdr:cNvPr id="2" name="Image 1">
          <a:extLst>
            <a:ext uri="{FF2B5EF4-FFF2-40B4-BE49-F238E27FC236}">
              <a16:creationId xmlns:a16="http://schemas.microsoft.com/office/drawing/2014/main" id="{63596ACC-AFF4-4B7B-AA46-6FB410ED5A82}"/>
            </a:ext>
          </a:extLst>
        </xdr:cNvPr>
        <xdr:cNvPicPr>
          <a:picLocks noChangeAspect="1"/>
        </xdr:cNvPicPr>
      </xdr:nvPicPr>
      <xdr:blipFill>
        <a:blip xmlns:r="http://schemas.openxmlformats.org/officeDocument/2006/relationships" r:embed="rId1"/>
        <a:stretch>
          <a:fillRect/>
        </a:stretch>
      </xdr:blipFill>
      <xdr:spPr>
        <a:xfrm>
          <a:off x="0" y="0"/>
          <a:ext cx="6626926" cy="1274174"/>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911926</xdr:colOff>
      <xdr:row>1</xdr:row>
      <xdr:rowOff>15719</xdr:rowOff>
    </xdr:to>
    <xdr:pic>
      <xdr:nvPicPr>
        <xdr:cNvPr id="2" name="Image 1">
          <a:extLst>
            <a:ext uri="{FF2B5EF4-FFF2-40B4-BE49-F238E27FC236}">
              <a16:creationId xmlns:a16="http://schemas.microsoft.com/office/drawing/2014/main" id="{68B51DDB-3DC1-42CD-B058-07BC4EF3A1DA}"/>
            </a:ext>
          </a:extLst>
        </xdr:cNvPr>
        <xdr:cNvPicPr>
          <a:picLocks noChangeAspect="1"/>
        </xdr:cNvPicPr>
      </xdr:nvPicPr>
      <xdr:blipFill>
        <a:blip xmlns:r="http://schemas.openxmlformats.org/officeDocument/2006/relationships" r:embed="rId1"/>
        <a:stretch>
          <a:fillRect/>
        </a:stretch>
      </xdr:blipFill>
      <xdr:spPr>
        <a:xfrm>
          <a:off x="0" y="0"/>
          <a:ext cx="6626926" cy="1274174"/>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4690176</xdr:colOff>
      <xdr:row>1</xdr:row>
      <xdr:rowOff>4174</xdr:rowOff>
    </xdr:to>
    <xdr:pic>
      <xdr:nvPicPr>
        <xdr:cNvPr id="2" name="Image 1">
          <a:extLst>
            <a:ext uri="{FF2B5EF4-FFF2-40B4-BE49-F238E27FC236}">
              <a16:creationId xmlns:a16="http://schemas.microsoft.com/office/drawing/2014/main" id="{A0F62B07-CE3B-42B4-BED4-42CE01EED2FA}"/>
            </a:ext>
          </a:extLst>
        </xdr:cNvPr>
        <xdr:cNvPicPr>
          <a:picLocks noChangeAspect="1"/>
        </xdr:cNvPicPr>
      </xdr:nvPicPr>
      <xdr:blipFill>
        <a:blip xmlns:r="http://schemas.openxmlformats.org/officeDocument/2006/relationships" r:embed="rId1"/>
        <a:stretch>
          <a:fillRect/>
        </a:stretch>
      </xdr:blipFill>
      <xdr:spPr>
        <a:xfrm>
          <a:off x="0" y="0"/>
          <a:ext cx="6626926" cy="1274174"/>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D8835-1371-4938-B213-A5C06D45F7CD}">
  <sheetPr>
    <tabColor rgb="FF00B0F0"/>
  </sheetPr>
  <dimension ref="A2:I8"/>
  <sheetViews>
    <sheetView showGridLines="0" zoomScale="41" zoomScaleNormal="50" workbookViewId="0">
      <selection activeCell="A2" sqref="A2"/>
    </sheetView>
  </sheetViews>
  <sheetFormatPr baseColWidth="10" defaultColWidth="8.6640625" defaultRowHeight="21" x14ac:dyDescent="0.4"/>
  <cols>
    <col min="1" max="1" width="22.5546875" customWidth="1"/>
    <col min="2" max="2" width="39.6640625" style="27" customWidth="1"/>
    <col min="3" max="3" width="186.5546875" style="14" customWidth="1"/>
    <col min="4" max="4" width="64.6640625" customWidth="1"/>
  </cols>
  <sheetData>
    <row r="2" spans="1:9" s="48" customFormat="1" ht="99.75" customHeight="1" x14ac:dyDescent="0.35"/>
    <row r="3" spans="1:9" s="48" customFormat="1" ht="72" customHeight="1" x14ac:dyDescent="0.35">
      <c r="B3" s="286" t="s">
        <v>0</v>
      </c>
      <c r="C3" s="286"/>
      <c r="D3" s="286"/>
      <c r="E3" s="286"/>
      <c r="F3" s="286"/>
      <c r="G3" s="286"/>
      <c r="H3" s="286"/>
      <c r="I3" s="286"/>
    </row>
    <row r="4" spans="1:9" x14ac:dyDescent="0.3">
      <c r="B4" s="28"/>
      <c r="C4" s="13"/>
    </row>
    <row r="5" spans="1:9" s="31" customFormat="1" ht="91.5" customHeight="1" x14ac:dyDescent="0.35">
      <c r="A5" s="90"/>
      <c r="B5" s="285" t="s">
        <v>1</v>
      </c>
      <c r="C5" s="285"/>
      <c r="D5" s="285"/>
      <c r="E5" s="285"/>
      <c r="F5" s="285"/>
      <c r="G5" s="285"/>
      <c r="H5" s="285"/>
      <c r="I5" s="285"/>
    </row>
    <row r="7" spans="1:9" ht="113.4" customHeight="1" x14ac:dyDescent="0.3">
      <c r="B7" s="284" t="s">
        <v>2</v>
      </c>
      <c r="C7" s="284"/>
      <c r="D7" s="284"/>
      <c r="E7" s="284"/>
      <c r="F7" s="284"/>
      <c r="G7" s="284"/>
      <c r="H7" s="284"/>
      <c r="I7" s="284"/>
    </row>
    <row r="8" spans="1:9" ht="140.4" customHeight="1" x14ac:dyDescent="0.3">
      <c r="B8" s="284"/>
      <c r="C8" s="284"/>
      <c r="D8" s="284"/>
      <c r="E8" s="284"/>
      <c r="F8" s="284"/>
      <c r="G8" s="284"/>
      <c r="H8" s="284"/>
      <c r="I8" s="284"/>
    </row>
  </sheetData>
  <mergeCells count="3">
    <mergeCell ref="B7:I8"/>
    <mergeCell ref="B5:I5"/>
    <mergeCell ref="B3:I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C9C88-B287-4FFA-A192-4CB9A19B9F1B}">
  <sheetPr>
    <tabColor rgb="FF002060"/>
  </sheetPr>
  <dimension ref="A2:K50"/>
  <sheetViews>
    <sheetView showGridLines="0" zoomScale="55" zoomScaleNormal="55" workbookViewId="0">
      <selection activeCell="E13" sqref="E13"/>
    </sheetView>
  </sheetViews>
  <sheetFormatPr baseColWidth="10" defaultColWidth="11.44140625" defaultRowHeight="21" x14ac:dyDescent="0.4"/>
  <cols>
    <col min="1" max="1" width="6.44140625" customWidth="1"/>
    <col min="2" max="2" width="42.109375" style="47" customWidth="1"/>
    <col min="3" max="3" width="99" customWidth="1"/>
    <col min="4" max="4" width="25.6640625" customWidth="1"/>
    <col min="5" max="5" width="30.88671875" customWidth="1"/>
    <col min="6" max="6" width="17" customWidth="1"/>
    <col min="7" max="7" width="22.6640625" customWidth="1"/>
    <col min="8" max="8" width="27.5546875" customWidth="1"/>
    <col min="9" max="9" width="9.33203125"/>
    <col min="10" max="10" width="108.44140625" customWidth="1"/>
    <col min="11" max="11" width="21.6640625" customWidth="1"/>
    <col min="12" max="12" width="9.33203125"/>
    <col min="13" max="13" width="65" customWidth="1"/>
  </cols>
  <sheetData>
    <row r="2" spans="1:11" ht="23.4" x14ac:dyDescent="0.3">
      <c r="A2" s="290" t="s">
        <v>3</v>
      </c>
      <c r="B2" s="290"/>
      <c r="C2" s="290"/>
      <c r="D2" s="290"/>
      <c r="E2" s="290"/>
      <c r="F2" s="290"/>
      <c r="G2" s="290"/>
      <c r="H2" s="290"/>
    </row>
    <row r="3" spans="1:11" x14ac:dyDescent="0.4">
      <c r="A3" s="31"/>
      <c r="B3" s="43"/>
      <c r="C3" s="32"/>
      <c r="D3" s="33"/>
      <c r="E3" s="33"/>
      <c r="F3" s="33"/>
      <c r="G3" s="34"/>
      <c r="H3" s="34"/>
      <c r="J3" s="15"/>
    </row>
    <row r="4" spans="1:11" x14ac:dyDescent="0.4">
      <c r="A4" s="31" t="s">
        <v>4</v>
      </c>
      <c r="B4" s="44"/>
      <c r="C4" s="291" t="s">
        <v>5</v>
      </c>
      <c r="D4" s="291" t="s">
        <v>6</v>
      </c>
      <c r="E4" s="291" t="s">
        <v>7</v>
      </c>
      <c r="F4" s="291" t="s">
        <v>8</v>
      </c>
      <c r="G4" s="295" t="s">
        <v>9</v>
      </c>
      <c r="H4" s="291" t="s">
        <v>10</v>
      </c>
      <c r="J4" s="1"/>
    </row>
    <row r="5" spans="1:11" x14ac:dyDescent="0.4">
      <c r="A5" s="31"/>
      <c r="B5" s="45"/>
      <c r="C5" s="292"/>
      <c r="D5" s="292"/>
      <c r="E5" s="292"/>
      <c r="F5" s="292"/>
      <c r="G5" s="296"/>
      <c r="H5" s="292"/>
      <c r="J5" s="9"/>
    </row>
    <row r="6" spans="1:11" ht="54" x14ac:dyDescent="0.35">
      <c r="A6" s="31"/>
      <c r="B6" s="29" t="s">
        <v>11</v>
      </c>
      <c r="C6" s="35" t="s">
        <v>12</v>
      </c>
      <c r="D6" s="36"/>
      <c r="E6" s="36">
        <v>4</v>
      </c>
      <c r="F6" s="36">
        <f>+E6*D6</f>
        <v>0</v>
      </c>
      <c r="G6" s="36" t="s">
        <v>13</v>
      </c>
      <c r="H6" s="37"/>
      <c r="J6" s="24"/>
    </row>
    <row r="7" spans="1:11" ht="36" x14ac:dyDescent="0.35">
      <c r="A7" s="31"/>
      <c r="B7" s="293" t="s">
        <v>14</v>
      </c>
      <c r="C7" s="35" t="s">
        <v>15</v>
      </c>
      <c r="D7" s="36"/>
      <c r="E7" s="36">
        <v>4</v>
      </c>
      <c r="F7" s="36">
        <f t="shared" ref="F7:F14" si="0">+E7*D7</f>
        <v>0</v>
      </c>
      <c r="G7" s="36" t="s">
        <v>13</v>
      </c>
      <c r="H7" s="37"/>
      <c r="J7" s="25"/>
    </row>
    <row r="8" spans="1:11" ht="90" x14ac:dyDescent="0.35">
      <c r="A8" s="31"/>
      <c r="B8" s="294"/>
      <c r="C8" s="35" t="s">
        <v>16</v>
      </c>
      <c r="D8" s="36"/>
      <c r="E8" s="36">
        <v>5</v>
      </c>
      <c r="F8" s="36">
        <f t="shared" si="0"/>
        <v>0</v>
      </c>
      <c r="G8" s="36" t="s">
        <v>13</v>
      </c>
      <c r="H8" s="37"/>
      <c r="J8" s="9"/>
    </row>
    <row r="9" spans="1:11" ht="54" x14ac:dyDescent="0.35">
      <c r="A9" s="31"/>
      <c r="B9" s="288" t="s">
        <v>17</v>
      </c>
      <c r="C9" s="35" t="s">
        <v>18</v>
      </c>
      <c r="D9" s="36"/>
      <c r="E9" s="36">
        <v>3</v>
      </c>
      <c r="F9" s="36">
        <f t="shared" si="0"/>
        <v>0</v>
      </c>
      <c r="G9" s="36"/>
      <c r="H9" s="37"/>
      <c r="J9" s="10"/>
    </row>
    <row r="10" spans="1:11" ht="18" x14ac:dyDescent="0.35">
      <c r="A10" s="31"/>
      <c r="B10" s="289"/>
      <c r="C10" s="35" t="s">
        <v>19</v>
      </c>
      <c r="D10" s="36"/>
      <c r="E10" s="36">
        <v>2</v>
      </c>
      <c r="F10" s="36">
        <f t="shared" si="0"/>
        <v>0</v>
      </c>
      <c r="G10" s="36"/>
      <c r="H10" s="37"/>
      <c r="J10" s="10"/>
    </row>
    <row r="11" spans="1:11" ht="72" x14ac:dyDescent="0.35">
      <c r="A11" s="31"/>
      <c r="B11" s="289"/>
      <c r="C11" s="35" t="s">
        <v>20</v>
      </c>
      <c r="D11" s="36"/>
      <c r="E11" s="36">
        <v>2</v>
      </c>
      <c r="F11" s="36">
        <f t="shared" si="0"/>
        <v>0</v>
      </c>
      <c r="G11" s="36"/>
      <c r="H11" s="37"/>
      <c r="J11" s="10"/>
    </row>
    <row r="12" spans="1:11" ht="84" x14ac:dyDescent="0.35">
      <c r="A12" s="31"/>
      <c r="B12" s="30" t="s">
        <v>21</v>
      </c>
      <c r="C12" s="35" t="s">
        <v>22</v>
      </c>
      <c r="D12" s="36"/>
      <c r="E12" s="36">
        <v>1</v>
      </c>
      <c r="F12" s="36">
        <f t="shared" si="0"/>
        <v>0</v>
      </c>
      <c r="G12" s="36" t="s">
        <v>13</v>
      </c>
      <c r="H12" s="37"/>
      <c r="J12" s="22"/>
      <c r="K12" s="11"/>
    </row>
    <row r="13" spans="1:11" ht="54" x14ac:dyDescent="0.35">
      <c r="A13" s="31"/>
      <c r="B13" s="287" t="s">
        <v>23</v>
      </c>
      <c r="C13" s="35" t="s">
        <v>24</v>
      </c>
      <c r="D13" s="36"/>
      <c r="E13" s="36">
        <v>3</v>
      </c>
      <c r="F13" s="36">
        <f t="shared" si="0"/>
        <v>0</v>
      </c>
      <c r="G13" s="36" t="s">
        <v>13</v>
      </c>
      <c r="H13" s="37"/>
      <c r="J13" s="19"/>
    </row>
    <row r="14" spans="1:11" ht="54" x14ac:dyDescent="0.35">
      <c r="A14" s="31"/>
      <c r="B14" s="287"/>
      <c r="C14" s="35" t="s">
        <v>25</v>
      </c>
      <c r="D14" s="36"/>
      <c r="E14" s="36">
        <v>2</v>
      </c>
      <c r="F14" s="36">
        <f t="shared" si="0"/>
        <v>0</v>
      </c>
      <c r="G14" s="36" t="s">
        <v>13</v>
      </c>
      <c r="H14" s="37"/>
      <c r="J14" s="23"/>
    </row>
    <row r="15" spans="1:11" x14ac:dyDescent="0.4">
      <c r="A15" s="31"/>
      <c r="B15" s="46"/>
      <c r="C15" s="38"/>
      <c r="D15" s="39"/>
      <c r="E15" s="39"/>
      <c r="F15" s="39"/>
      <c r="G15" s="39"/>
      <c r="H15" s="39"/>
      <c r="J15" s="1"/>
    </row>
    <row r="16" spans="1:11" ht="18" x14ac:dyDescent="0.35">
      <c r="A16" s="31"/>
      <c r="B16" s="287" t="s">
        <v>26</v>
      </c>
      <c r="C16" s="113" t="s">
        <v>27</v>
      </c>
      <c r="D16" s="40" t="s">
        <v>13</v>
      </c>
      <c r="E16" s="36">
        <f>+SUM(E6:E12)</f>
        <v>21</v>
      </c>
      <c r="F16" s="36">
        <f>+SUM(F6:F12)</f>
        <v>0</v>
      </c>
      <c r="G16" s="40" t="s">
        <v>13</v>
      </c>
      <c r="H16" s="40" t="s">
        <v>13</v>
      </c>
      <c r="J16" s="1"/>
    </row>
    <row r="17" spans="1:10" ht="18" x14ac:dyDescent="0.35">
      <c r="A17" s="31"/>
      <c r="B17" s="287"/>
      <c r="C17" s="113" t="s">
        <v>28</v>
      </c>
      <c r="D17" s="40" t="s">
        <v>13</v>
      </c>
      <c r="E17" s="36">
        <f>+E16-E12</f>
        <v>20</v>
      </c>
      <c r="F17" s="36">
        <f>+F16-F12</f>
        <v>0</v>
      </c>
      <c r="G17" s="40" t="s">
        <v>13</v>
      </c>
      <c r="H17" s="40" t="s">
        <v>13</v>
      </c>
      <c r="J17" s="1"/>
    </row>
    <row r="18" spans="1:10" ht="18" x14ac:dyDescent="0.35">
      <c r="A18" s="31"/>
      <c r="B18" s="287"/>
      <c r="C18" s="113" t="s">
        <v>29</v>
      </c>
      <c r="D18" s="107"/>
      <c r="E18" s="36">
        <f>+SUM(E6:E14)-E12</f>
        <v>25</v>
      </c>
      <c r="F18" s="36">
        <f>+SUM(F6:F14)-F12</f>
        <v>0</v>
      </c>
      <c r="G18" s="41"/>
      <c r="H18" s="41"/>
      <c r="J18" s="1"/>
    </row>
    <row r="19" spans="1:10" ht="18" x14ac:dyDescent="0.35">
      <c r="A19" s="31"/>
      <c r="B19" s="287"/>
      <c r="C19" s="113" t="s">
        <v>30</v>
      </c>
      <c r="D19" s="114"/>
      <c r="E19" s="36">
        <f>+SUM(E6:E14)</f>
        <v>26</v>
      </c>
      <c r="F19" s="36">
        <f>+SUM(F6:F14)</f>
        <v>0</v>
      </c>
      <c r="G19" s="42"/>
      <c r="H19" s="42"/>
    </row>
    <row r="20" spans="1:10" ht="18" x14ac:dyDescent="0.35">
      <c r="A20" s="31"/>
      <c r="B20" s="287"/>
      <c r="C20" s="113" t="s">
        <v>31</v>
      </c>
      <c r="D20" s="114"/>
      <c r="E20" s="36">
        <f>+SUM(E6:E11)</f>
        <v>20</v>
      </c>
      <c r="F20" s="36">
        <f>+SUM(F6:F11)</f>
        <v>0</v>
      </c>
      <c r="G20" s="42"/>
      <c r="H20" s="42"/>
    </row>
    <row r="21" spans="1:10" ht="18" x14ac:dyDescent="0.35">
      <c r="A21" s="31"/>
      <c r="B21" s="287"/>
      <c r="C21" s="113" t="s">
        <v>32</v>
      </c>
      <c r="D21" s="114"/>
      <c r="E21" s="36">
        <f>+SUM(E6:E11)+E13+E14</f>
        <v>25</v>
      </c>
      <c r="F21" s="36">
        <f>+SUM(F6:F11)+F13+F14</f>
        <v>0</v>
      </c>
      <c r="G21" s="42"/>
      <c r="H21" s="42"/>
    </row>
    <row r="22" spans="1:10" x14ac:dyDescent="0.4">
      <c r="A22" s="31"/>
      <c r="B22" s="46"/>
      <c r="C22" s="31"/>
      <c r="D22" s="31"/>
      <c r="E22" s="31"/>
      <c r="F22" s="31"/>
      <c r="G22" s="31"/>
      <c r="H22" s="31"/>
    </row>
    <row r="23" spans="1:10" x14ac:dyDescent="0.4">
      <c r="A23" s="31"/>
      <c r="B23" s="46"/>
      <c r="C23" s="31"/>
      <c r="D23" s="31"/>
      <c r="E23" s="31"/>
      <c r="F23" s="31"/>
      <c r="G23" s="31"/>
      <c r="H23" s="31"/>
    </row>
    <row r="24" spans="1:10" hidden="1" x14ac:dyDescent="0.4">
      <c r="A24" s="31"/>
      <c r="B24" s="46"/>
      <c r="C24" s="31"/>
      <c r="D24" s="31"/>
      <c r="E24" s="31">
        <v>21</v>
      </c>
      <c r="F24" s="31" t="s">
        <v>33</v>
      </c>
      <c r="G24" s="31"/>
      <c r="H24" s="31"/>
    </row>
    <row r="25" spans="1:10" hidden="1" x14ac:dyDescent="0.4">
      <c r="A25" s="31"/>
      <c r="B25" s="46"/>
      <c r="C25" s="31"/>
      <c r="D25" s="31"/>
      <c r="E25" s="31">
        <v>20</v>
      </c>
      <c r="F25" s="31" t="s">
        <v>34</v>
      </c>
      <c r="G25" s="31"/>
      <c r="H25" s="31"/>
    </row>
    <row r="26" spans="1:10" hidden="1" x14ac:dyDescent="0.4">
      <c r="A26" s="31"/>
      <c r="B26" s="46"/>
      <c r="C26" s="31"/>
      <c r="D26" s="31"/>
      <c r="E26" s="31">
        <v>25</v>
      </c>
      <c r="F26" s="31" t="s">
        <v>35</v>
      </c>
      <c r="G26" s="31"/>
      <c r="H26" s="31"/>
    </row>
    <row r="27" spans="1:10" hidden="1" x14ac:dyDescent="0.4">
      <c r="A27" s="31"/>
      <c r="B27" s="46"/>
      <c r="C27" s="31"/>
      <c r="D27" s="31"/>
      <c r="E27" s="31">
        <v>26</v>
      </c>
      <c r="F27" s="31" t="s">
        <v>36</v>
      </c>
      <c r="G27" s="31"/>
      <c r="H27" s="31"/>
    </row>
    <row r="28" spans="1:10" hidden="1" x14ac:dyDescent="0.4">
      <c r="A28" s="31"/>
      <c r="B28" s="46"/>
      <c r="C28" s="31"/>
      <c r="D28" s="31"/>
      <c r="E28" s="31"/>
      <c r="F28" s="31"/>
      <c r="G28" s="31"/>
      <c r="H28" s="31"/>
    </row>
    <row r="29" spans="1:10" hidden="1" x14ac:dyDescent="0.4">
      <c r="A29" s="31"/>
      <c r="B29" s="46"/>
      <c r="C29" s="31"/>
      <c r="D29" s="31"/>
      <c r="E29" s="31"/>
      <c r="F29" s="31"/>
      <c r="G29" s="31"/>
      <c r="H29" s="31"/>
    </row>
    <row r="30" spans="1:10" hidden="1" x14ac:dyDescent="0.4">
      <c r="A30" s="31"/>
      <c r="B30" s="46"/>
      <c r="C30" s="31"/>
      <c r="D30" s="31"/>
      <c r="E30" s="297" t="s">
        <v>37</v>
      </c>
      <c r="F30" s="298"/>
      <c r="G30" s="31"/>
      <c r="H30" s="31"/>
    </row>
    <row r="31" spans="1:10" hidden="1" x14ac:dyDescent="0.4">
      <c r="A31" s="31"/>
      <c r="B31" s="46"/>
      <c r="C31" s="31"/>
      <c r="D31" s="31"/>
      <c r="E31" s="297" t="s">
        <v>38</v>
      </c>
      <c r="F31" s="298"/>
      <c r="G31" s="31"/>
      <c r="H31" s="31"/>
    </row>
    <row r="32" spans="1:10" hidden="1" x14ac:dyDescent="0.4">
      <c r="A32" s="31"/>
      <c r="B32" s="46"/>
      <c r="C32" s="31"/>
      <c r="D32" s="31"/>
      <c r="E32" s="297" t="s">
        <v>39</v>
      </c>
      <c r="F32" s="298"/>
      <c r="G32" s="31"/>
      <c r="H32" s="31"/>
    </row>
    <row r="33" spans="1:8" hidden="1" x14ac:dyDescent="0.4">
      <c r="A33" s="31"/>
      <c r="B33" s="46"/>
      <c r="C33" s="31"/>
      <c r="D33" s="31"/>
      <c r="E33" s="297" t="s">
        <v>40</v>
      </c>
      <c r="F33" s="298"/>
      <c r="G33" s="31"/>
      <c r="H33" s="31"/>
    </row>
    <row r="34" spans="1:8" hidden="1" x14ac:dyDescent="0.4">
      <c r="A34" s="31"/>
      <c r="B34" s="46"/>
      <c r="C34" s="31"/>
      <c r="D34" s="31"/>
      <c r="E34" s="297" t="s">
        <v>41</v>
      </c>
      <c r="F34" s="298"/>
      <c r="G34" s="31"/>
      <c r="H34" s="31"/>
    </row>
    <row r="35" spans="1:8" hidden="1" x14ac:dyDescent="0.4">
      <c r="A35" s="31"/>
      <c r="B35" s="46"/>
      <c r="C35" s="31"/>
      <c r="D35" s="31"/>
      <c r="E35" s="297" t="s">
        <v>42</v>
      </c>
      <c r="F35" s="298"/>
      <c r="G35" s="31"/>
      <c r="H35" s="31"/>
    </row>
    <row r="36" spans="1:8" x14ac:dyDescent="0.4">
      <c r="A36" s="31"/>
      <c r="B36" s="46"/>
      <c r="C36" s="31"/>
      <c r="D36" s="31"/>
      <c r="E36" s="31"/>
      <c r="F36" s="31"/>
      <c r="G36" s="31"/>
      <c r="H36" s="31"/>
    </row>
    <row r="37" spans="1:8" x14ac:dyDescent="0.4">
      <c r="A37" s="31"/>
      <c r="B37" s="46"/>
      <c r="C37" s="31"/>
      <c r="D37" s="31"/>
      <c r="E37" s="31"/>
      <c r="F37" s="31"/>
      <c r="G37" s="31"/>
      <c r="H37" s="31"/>
    </row>
    <row r="38" spans="1:8" x14ac:dyDescent="0.4">
      <c r="A38" s="31"/>
      <c r="B38" s="46"/>
      <c r="C38" s="31"/>
      <c r="D38" s="31"/>
      <c r="E38" s="31"/>
      <c r="F38" s="31"/>
      <c r="G38" s="31"/>
      <c r="H38" s="31"/>
    </row>
    <row r="39" spans="1:8" x14ac:dyDescent="0.4">
      <c r="A39" s="31"/>
      <c r="B39" s="46"/>
      <c r="C39" s="31"/>
      <c r="D39" s="31"/>
      <c r="E39" s="31"/>
      <c r="F39" s="31"/>
      <c r="G39" s="31"/>
      <c r="H39" s="31"/>
    </row>
    <row r="40" spans="1:8" x14ac:dyDescent="0.4">
      <c r="A40" s="31"/>
      <c r="B40" s="46"/>
      <c r="C40" s="31"/>
      <c r="D40" s="31"/>
      <c r="E40" s="31"/>
      <c r="F40" s="31"/>
      <c r="G40" s="31"/>
      <c r="H40" s="31"/>
    </row>
    <row r="41" spans="1:8" x14ac:dyDescent="0.4">
      <c r="A41" s="31"/>
      <c r="B41" s="46"/>
      <c r="C41" s="31"/>
      <c r="D41" s="31"/>
      <c r="E41" s="31"/>
      <c r="F41" s="31"/>
      <c r="G41" s="31"/>
      <c r="H41" s="31"/>
    </row>
    <row r="42" spans="1:8" x14ac:dyDescent="0.4">
      <c r="A42" s="31"/>
      <c r="B42" s="46"/>
      <c r="C42" s="31"/>
      <c r="D42" s="31"/>
      <c r="E42" s="31"/>
      <c r="F42" s="31"/>
      <c r="G42" s="31"/>
      <c r="H42" s="31"/>
    </row>
    <row r="43" spans="1:8" x14ac:dyDescent="0.4">
      <c r="A43" s="31"/>
      <c r="B43" s="46"/>
      <c r="C43" s="31"/>
      <c r="D43" s="31"/>
      <c r="E43" s="31"/>
      <c r="F43" s="31"/>
      <c r="G43" s="31"/>
      <c r="H43" s="31"/>
    </row>
    <row r="44" spans="1:8" x14ac:dyDescent="0.4">
      <c r="A44" s="31"/>
      <c r="B44" s="46"/>
      <c r="C44" s="31"/>
      <c r="D44" s="31"/>
      <c r="E44" s="31"/>
      <c r="F44" s="31"/>
      <c r="G44" s="31"/>
      <c r="H44" s="31"/>
    </row>
    <row r="45" spans="1:8" x14ac:dyDescent="0.4">
      <c r="A45" s="31"/>
      <c r="B45" s="46"/>
      <c r="C45" s="31"/>
      <c r="D45" s="31"/>
      <c r="E45" s="31"/>
      <c r="F45" s="31"/>
      <c r="G45" s="31"/>
      <c r="H45" s="31"/>
    </row>
    <row r="46" spans="1:8" x14ac:dyDescent="0.4">
      <c r="A46" s="31"/>
      <c r="B46" s="46"/>
      <c r="C46" s="31"/>
      <c r="D46" s="31"/>
      <c r="E46" s="31"/>
      <c r="F46" s="31"/>
      <c r="G46" s="31"/>
      <c r="H46" s="31"/>
    </row>
    <row r="47" spans="1:8" x14ac:dyDescent="0.4">
      <c r="A47" s="31"/>
      <c r="B47" s="46"/>
      <c r="C47" s="31"/>
      <c r="D47" s="31"/>
      <c r="E47" s="31"/>
      <c r="F47" s="31"/>
      <c r="G47" s="31"/>
      <c r="H47" s="31"/>
    </row>
    <row r="48" spans="1:8" x14ac:dyDescent="0.4">
      <c r="A48" s="31"/>
      <c r="B48" s="46"/>
      <c r="C48" s="31"/>
      <c r="D48" s="31"/>
      <c r="E48" s="31"/>
      <c r="F48" s="31"/>
      <c r="G48" s="31"/>
      <c r="H48" s="31"/>
    </row>
    <row r="49" spans="1:8" x14ac:dyDescent="0.4">
      <c r="A49" s="31"/>
      <c r="B49" s="46"/>
      <c r="C49" s="31"/>
      <c r="D49" s="31"/>
      <c r="E49" s="31"/>
      <c r="F49" s="31"/>
      <c r="G49" s="31"/>
      <c r="H49" s="31"/>
    </row>
    <row r="50" spans="1:8" x14ac:dyDescent="0.4">
      <c r="A50" s="31"/>
      <c r="B50" s="46"/>
      <c r="C50" s="31"/>
      <c r="D50" s="31"/>
      <c r="E50" s="31"/>
      <c r="F50" s="31"/>
      <c r="G50" s="31"/>
      <c r="H50" s="31"/>
    </row>
  </sheetData>
  <mergeCells count="17">
    <mergeCell ref="E35:F35"/>
    <mergeCell ref="E30:F30"/>
    <mergeCell ref="E31:F31"/>
    <mergeCell ref="E32:F32"/>
    <mergeCell ref="E33:F33"/>
    <mergeCell ref="E34:F34"/>
    <mergeCell ref="B16:B21"/>
    <mergeCell ref="B9:B11"/>
    <mergeCell ref="A2:H2"/>
    <mergeCell ref="H4:H5"/>
    <mergeCell ref="B7:B8"/>
    <mergeCell ref="B13:B14"/>
    <mergeCell ref="C4:C5"/>
    <mergeCell ref="D4:D5"/>
    <mergeCell ref="E4:E5"/>
    <mergeCell ref="F4:F5"/>
    <mergeCell ref="G4:G5"/>
  </mergeCells>
  <pageMargins left="0.7" right="0.7" top="0.75" bottom="0.75" header="0.3" footer="0.3"/>
  <pageSetup paperSize="9" orientation="portrait" r:id="rId1"/>
  <ignoredErrors>
    <ignoredError sqref="E16 E20"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0E8C1-E09F-4FCF-8635-E5CF92B2DD32}">
  <sheetPr>
    <tabColor rgb="FFFF0000"/>
  </sheetPr>
  <dimension ref="A2:J54"/>
  <sheetViews>
    <sheetView showGridLines="0" topLeftCell="B1" zoomScale="55" zoomScaleNormal="55" workbookViewId="0">
      <selection activeCell="B19" sqref="B19"/>
    </sheetView>
  </sheetViews>
  <sheetFormatPr baseColWidth="10" defaultColWidth="11.44140625" defaultRowHeight="21" x14ac:dyDescent="0.4"/>
  <cols>
    <col min="1" max="1" width="8.5546875" customWidth="1"/>
    <col min="2" max="2" width="41.44140625" style="47" customWidth="1"/>
    <col min="3" max="3" width="131" customWidth="1"/>
    <col min="4" max="4" width="19.44140625" customWidth="1"/>
    <col min="5" max="5" width="18.33203125" customWidth="1"/>
    <col min="6" max="6" width="14.6640625" customWidth="1"/>
    <col min="7" max="7" width="25.109375" customWidth="1"/>
    <col min="8" max="8" width="27.5546875" customWidth="1"/>
    <col min="9" max="9" width="9.33203125"/>
    <col min="10" max="10" width="51.6640625" customWidth="1"/>
    <col min="11" max="12" width="9.33203125"/>
    <col min="13" max="13" width="65" customWidth="1"/>
  </cols>
  <sheetData>
    <row r="2" spans="1:10" ht="23.4" x14ac:dyDescent="0.3">
      <c r="A2" s="290" t="s">
        <v>43</v>
      </c>
      <c r="B2" s="290"/>
      <c r="C2" s="290"/>
      <c r="D2" s="290"/>
      <c r="E2" s="290"/>
      <c r="F2" s="290"/>
      <c r="G2" s="290"/>
      <c r="H2" s="290"/>
    </row>
    <row r="3" spans="1:10" x14ac:dyDescent="0.4">
      <c r="A3" s="31"/>
      <c r="B3" s="81"/>
      <c r="C3" s="49"/>
      <c r="D3" s="49"/>
      <c r="E3" s="49"/>
      <c r="F3" s="31"/>
      <c r="G3" s="31"/>
      <c r="H3" s="31"/>
    </row>
    <row r="4" spans="1:10" hidden="1" x14ac:dyDescent="0.4">
      <c r="A4" s="31"/>
      <c r="B4" s="46"/>
      <c r="C4" s="31"/>
      <c r="D4" s="31"/>
      <c r="E4" s="31"/>
      <c r="F4" s="31"/>
      <c r="G4" s="31"/>
      <c r="H4" s="31"/>
    </row>
    <row r="5" spans="1:10" hidden="1" x14ac:dyDescent="0.4">
      <c r="A5" s="31"/>
      <c r="B5" s="46"/>
      <c r="C5" s="31"/>
      <c r="D5" s="31"/>
      <c r="E5" s="31"/>
      <c r="F5" s="31"/>
      <c r="G5" s="31"/>
      <c r="H5" s="31"/>
    </row>
    <row r="6" spans="1:10" ht="18" hidden="1" x14ac:dyDescent="0.35">
      <c r="A6" s="31"/>
      <c r="B6" s="82"/>
      <c r="C6" s="52"/>
      <c r="D6" s="49"/>
      <c r="E6" s="31"/>
      <c r="F6" s="31"/>
      <c r="G6" s="31"/>
      <c r="H6" s="31"/>
    </row>
    <row r="7" spans="1:10" ht="18.600000000000001" thickBot="1" x14ac:dyDescent="0.4">
      <c r="A7" s="31"/>
      <c r="B7" s="82"/>
      <c r="C7" s="52"/>
      <c r="D7" s="49"/>
      <c r="E7" s="31"/>
      <c r="F7" s="31"/>
      <c r="G7" s="31"/>
      <c r="H7" s="31"/>
    </row>
    <row r="8" spans="1:10" ht="36.6" thickBot="1" x14ac:dyDescent="0.4">
      <c r="A8" s="31"/>
      <c r="B8" s="146"/>
      <c r="C8" s="54" t="s">
        <v>44</v>
      </c>
      <c r="D8" s="55" t="s">
        <v>45</v>
      </c>
      <c r="E8" s="319" t="s">
        <v>46</v>
      </c>
      <c r="F8" s="319"/>
      <c r="G8" s="319"/>
      <c r="H8" s="56" t="s">
        <v>10</v>
      </c>
    </row>
    <row r="9" spans="1:10" ht="36" x14ac:dyDescent="0.35">
      <c r="A9" s="31"/>
      <c r="B9" s="308" t="s">
        <v>47</v>
      </c>
      <c r="C9" s="142" t="s">
        <v>48</v>
      </c>
      <c r="D9" s="57"/>
      <c r="E9" s="58"/>
      <c r="F9" s="59"/>
      <c r="G9" s="60"/>
      <c r="H9" s="61"/>
      <c r="J9" s="12"/>
    </row>
    <row r="10" spans="1:10" ht="90" x14ac:dyDescent="0.35">
      <c r="A10" s="31"/>
      <c r="B10" s="309"/>
      <c r="C10" s="143" t="s">
        <v>49</v>
      </c>
      <c r="D10" s="62"/>
      <c r="E10" s="63"/>
      <c r="F10" s="64"/>
      <c r="G10" s="65"/>
      <c r="H10" s="66"/>
      <c r="J10" s="12"/>
    </row>
    <row r="11" spans="1:10" ht="90" x14ac:dyDescent="0.35">
      <c r="A11" s="31"/>
      <c r="B11" s="309"/>
      <c r="C11" s="143" t="s">
        <v>50</v>
      </c>
      <c r="D11" s="62"/>
      <c r="E11" s="63"/>
      <c r="F11" s="64"/>
      <c r="G11" s="65"/>
      <c r="H11" s="66"/>
      <c r="J11" s="12"/>
    </row>
    <row r="12" spans="1:10" ht="36" x14ac:dyDescent="0.35">
      <c r="A12" s="31"/>
      <c r="B12" s="309"/>
      <c r="C12" s="143" t="s">
        <v>51</v>
      </c>
      <c r="D12" s="67"/>
      <c r="E12" s="320"/>
      <c r="F12" s="321"/>
      <c r="G12" s="322"/>
      <c r="H12" s="68"/>
    </row>
    <row r="13" spans="1:10" ht="36.6" thickBot="1" x14ac:dyDescent="0.4">
      <c r="A13" s="31"/>
      <c r="B13" s="309"/>
      <c r="C13" s="144" t="s">
        <v>52</v>
      </c>
      <c r="D13" s="69"/>
      <c r="E13" s="323"/>
      <c r="F13" s="324"/>
      <c r="G13" s="325"/>
      <c r="H13" s="70"/>
      <c r="I13" s="14"/>
      <c r="J13" s="10"/>
    </row>
    <row r="14" spans="1:10" ht="18.600000000000001" thickBot="1" x14ac:dyDescent="0.4">
      <c r="A14" s="31"/>
      <c r="B14" s="310"/>
      <c r="C14" s="145" t="s">
        <v>53</v>
      </c>
      <c r="D14" s="71">
        <f>+SUM(D9:D12)</f>
        <v>0</v>
      </c>
      <c r="E14" s="326"/>
      <c r="F14" s="326"/>
      <c r="G14" s="326"/>
      <c r="H14" s="72"/>
    </row>
    <row r="15" spans="1:10" x14ac:dyDescent="0.4">
      <c r="A15" s="31"/>
      <c r="B15" s="46"/>
      <c r="C15" s="31"/>
      <c r="D15" s="31"/>
      <c r="E15" s="31"/>
      <c r="F15" s="31"/>
      <c r="G15" s="31"/>
      <c r="H15" s="31"/>
    </row>
    <row r="16" spans="1:10" ht="18" x14ac:dyDescent="0.35">
      <c r="A16" s="31"/>
      <c r="B16" s="31"/>
      <c r="C16" s="31"/>
      <c r="D16" s="31"/>
      <c r="E16" s="41" t="s">
        <v>53</v>
      </c>
      <c r="F16" s="41"/>
      <c r="G16" s="41"/>
      <c r="H16" s="48"/>
      <c r="J16" s="3"/>
    </row>
    <row r="17" spans="1:10" x14ac:dyDescent="0.4">
      <c r="A17" s="31"/>
      <c r="B17" s="83" t="s">
        <v>54</v>
      </c>
      <c r="C17" s="73"/>
      <c r="D17" s="73"/>
      <c r="E17" s="42"/>
      <c r="F17" s="42"/>
      <c r="G17" s="41"/>
      <c r="H17" s="31"/>
      <c r="J17" s="2"/>
    </row>
    <row r="18" spans="1:10" x14ac:dyDescent="0.4">
      <c r="A18" s="31"/>
      <c r="B18" s="84" t="s">
        <v>55</v>
      </c>
      <c r="C18" s="74"/>
      <c r="D18" s="74"/>
      <c r="E18" s="41"/>
      <c r="F18" s="41"/>
      <c r="G18" s="41"/>
      <c r="H18" s="31"/>
    </row>
    <row r="19" spans="1:10" x14ac:dyDescent="0.4">
      <c r="A19" s="31"/>
      <c r="B19" s="84" t="s">
        <v>56</v>
      </c>
      <c r="C19" s="74"/>
      <c r="D19" s="74"/>
      <c r="E19" s="41" t="e">
        <f>+#REF!+D14+#REF!</f>
        <v>#REF!</v>
      </c>
      <c r="F19" s="41"/>
      <c r="G19" s="41"/>
      <c r="H19" s="31"/>
    </row>
    <row r="20" spans="1:10" x14ac:dyDescent="0.4">
      <c r="A20" s="31"/>
      <c r="B20" s="85" t="s">
        <v>57</v>
      </c>
      <c r="C20" s="75"/>
      <c r="D20" s="75"/>
      <c r="E20" s="41" t="e">
        <f>+E19+E18+E17</f>
        <v>#REF!</v>
      </c>
      <c r="F20" s="41"/>
      <c r="G20" s="41"/>
      <c r="H20" s="31"/>
    </row>
    <row r="21" spans="1:10" x14ac:dyDescent="0.4">
      <c r="A21" s="31"/>
      <c r="B21" s="46"/>
      <c r="C21" s="31"/>
      <c r="D21" s="31"/>
      <c r="E21" s="31"/>
      <c r="F21" s="31"/>
      <c r="G21" s="31"/>
      <c r="H21" s="31"/>
    </row>
    <row r="22" spans="1:10" ht="18" x14ac:dyDescent="0.35">
      <c r="A22" s="31"/>
      <c r="B22" s="31"/>
      <c r="C22" s="31"/>
      <c r="D22" s="31"/>
      <c r="E22" s="31"/>
      <c r="F22" s="31"/>
      <c r="G22" s="31"/>
      <c r="H22" s="31"/>
    </row>
    <row r="23" spans="1:10" ht="18" x14ac:dyDescent="0.35">
      <c r="A23" s="31"/>
      <c r="B23" s="314" t="s">
        <v>58</v>
      </c>
      <c r="C23" s="315"/>
      <c r="D23" s="316"/>
      <c r="E23" s="76">
        <f>+G17+G18</f>
        <v>0</v>
      </c>
      <c r="F23" s="31"/>
      <c r="G23" s="31"/>
      <c r="H23" s="31"/>
    </row>
    <row r="24" spans="1:10" ht="54" x14ac:dyDescent="0.35">
      <c r="A24" s="31"/>
      <c r="B24" s="86" t="s">
        <v>59</v>
      </c>
      <c r="C24" s="317" t="s">
        <v>60</v>
      </c>
      <c r="D24" s="318"/>
      <c r="E24" s="77" t="s">
        <v>61</v>
      </c>
      <c r="F24" s="31"/>
      <c r="G24" s="31"/>
      <c r="H24" s="31"/>
    </row>
    <row r="25" spans="1:10" ht="18" x14ac:dyDescent="0.35">
      <c r="A25" s="31"/>
      <c r="B25" s="311" t="s">
        <v>62</v>
      </c>
      <c r="C25" s="254" t="s">
        <v>63</v>
      </c>
      <c r="D25" s="78"/>
      <c r="E25" s="151"/>
      <c r="F25" s="31"/>
      <c r="G25" s="31"/>
      <c r="H25" s="31"/>
    </row>
    <row r="26" spans="1:10" ht="18" x14ac:dyDescent="0.35">
      <c r="A26" s="31"/>
      <c r="B26" s="312"/>
      <c r="C26" s="255" t="s">
        <v>64</v>
      </c>
      <c r="D26" s="79"/>
      <c r="E26" s="152"/>
      <c r="F26" s="31"/>
      <c r="G26" s="31"/>
      <c r="H26" s="31"/>
    </row>
    <row r="27" spans="1:10" ht="18" x14ac:dyDescent="0.35">
      <c r="A27" s="31"/>
      <c r="B27" s="312"/>
      <c r="C27" s="255" t="s">
        <v>65</v>
      </c>
      <c r="D27" s="79"/>
      <c r="E27" s="152"/>
      <c r="F27" s="31"/>
      <c r="G27" s="31"/>
      <c r="H27" s="31"/>
    </row>
    <row r="28" spans="1:10" ht="18" x14ac:dyDescent="0.35">
      <c r="A28" s="31"/>
      <c r="B28" s="313"/>
      <c r="C28" s="255" t="s">
        <v>66</v>
      </c>
      <c r="D28" s="79"/>
      <c r="E28" s="152"/>
      <c r="F28" s="31"/>
      <c r="G28" s="31"/>
      <c r="H28" s="31"/>
    </row>
    <row r="29" spans="1:10" ht="18" x14ac:dyDescent="0.35">
      <c r="A29" s="31"/>
      <c r="B29" s="311" t="s">
        <v>67</v>
      </c>
      <c r="C29" s="255" t="s">
        <v>68</v>
      </c>
      <c r="D29" s="79"/>
      <c r="E29" s="152"/>
      <c r="F29" s="31"/>
      <c r="G29" s="31"/>
      <c r="H29" s="148"/>
      <c r="I29" s="148"/>
      <c r="J29" s="148"/>
    </row>
    <row r="30" spans="1:10" ht="18" x14ac:dyDescent="0.35">
      <c r="A30" s="31"/>
      <c r="B30" s="312"/>
      <c r="C30" s="255" t="s">
        <v>69</v>
      </c>
      <c r="D30" s="79"/>
      <c r="E30" s="152"/>
      <c r="F30" s="147"/>
      <c r="G30" s="148"/>
      <c r="H30" s="148"/>
      <c r="I30" s="148"/>
      <c r="J30" s="148"/>
    </row>
    <row r="31" spans="1:10" ht="18" x14ac:dyDescent="0.35">
      <c r="A31" s="31"/>
      <c r="B31" s="312"/>
      <c r="C31" s="255" t="s">
        <v>70</v>
      </c>
      <c r="D31" s="79"/>
      <c r="E31" s="152"/>
      <c r="F31" s="147"/>
      <c r="G31" s="148"/>
      <c r="H31" s="148"/>
      <c r="I31" s="148"/>
      <c r="J31" s="148"/>
    </row>
    <row r="32" spans="1:10" ht="18" x14ac:dyDescent="0.35">
      <c r="A32" s="31"/>
      <c r="B32" s="313"/>
      <c r="C32" s="255" t="s">
        <v>71</v>
      </c>
      <c r="D32" s="79"/>
      <c r="E32" s="152"/>
      <c r="F32" s="147"/>
      <c r="G32" s="148"/>
      <c r="H32" s="148"/>
      <c r="I32" s="148"/>
      <c r="J32" s="148"/>
    </row>
    <row r="33" spans="1:10" ht="18" x14ac:dyDescent="0.35">
      <c r="A33" s="31"/>
      <c r="B33" s="305" t="s">
        <v>72</v>
      </c>
      <c r="C33" s="254" t="s">
        <v>73</v>
      </c>
      <c r="D33" s="78"/>
      <c r="E33" s="153"/>
      <c r="F33" s="147"/>
      <c r="G33" s="148"/>
      <c r="H33" s="148"/>
      <c r="I33" s="148"/>
      <c r="J33" s="148"/>
    </row>
    <row r="34" spans="1:10" ht="18" x14ac:dyDescent="0.35">
      <c r="A34" s="31"/>
      <c r="B34" s="306"/>
      <c r="C34" s="255" t="s">
        <v>74</v>
      </c>
      <c r="D34" s="79"/>
      <c r="E34" s="154"/>
      <c r="F34" s="147"/>
      <c r="G34" s="148"/>
      <c r="H34" s="148"/>
      <c r="I34" s="148"/>
      <c r="J34" s="148"/>
    </row>
    <row r="35" spans="1:10" ht="18" x14ac:dyDescent="0.35">
      <c r="A35" s="31"/>
      <c r="B35" s="306"/>
      <c r="C35" s="255" t="s">
        <v>75</v>
      </c>
      <c r="D35" s="79"/>
      <c r="E35" s="154"/>
      <c r="F35" s="31"/>
      <c r="G35" s="31"/>
      <c r="H35" s="31"/>
    </row>
    <row r="36" spans="1:10" ht="18" x14ac:dyDescent="0.35">
      <c r="A36" s="31"/>
      <c r="B36" s="307"/>
      <c r="C36" s="255" t="s">
        <v>76</v>
      </c>
      <c r="D36" s="79"/>
      <c r="E36" s="154"/>
      <c r="F36" s="31"/>
      <c r="G36" s="31"/>
      <c r="H36" s="31"/>
    </row>
    <row r="37" spans="1:10" x14ac:dyDescent="0.4">
      <c r="A37" s="31"/>
      <c r="B37" s="87"/>
      <c r="C37" s="31"/>
      <c r="D37" s="31"/>
      <c r="E37" s="31"/>
      <c r="F37" s="31"/>
      <c r="G37" s="31"/>
      <c r="H37" s="48"/>
    </row>
    <row r="38" spans="1:10" x14ac:dyDescent="0.4">
      <c r="A38" s="31"/>
      <c r="B38" s="87"/>
      <c r="C38" s="80"/>
      <c r="D38" s="49"/>
      <c r="E38" s="49"/>
      <c r="F38" s="49"/>
      <c r="G38" s="31"/>
      <c r="H38" s="31"/>
    </row>
    <row r="39" spans="1:10" ht="18" x14ac:dyDescent="0.35">
      <c r="A39" s="31"/>
      <c r="B39" s="301" t="s">
        <v>77</v>
      </c>
      <c r="C39" s="304"/>
      <c r="D39" s="304"/>
      <c r="E39" s="304"/>
      <c r="F39" s="304"/>
      <c r="G39" s="304"/>
      <c r="H39" s="304"/>
    </row>
    <row r="40" spans="1:10" ht="18" x14ac:dyDescent="0.35">
      <c r="A40" s="31"/>
      <c r="B40" s="302"/>
      <c r="C40" s="304"/>
      <c r="D40" s="304"/>
      <c r="E40" s="304"/>
      <c r="F40" s="304"/>
      <c r="G40" s="304"/>
      <c r="H40" s="304"/>
    </row>
    <row r="41" spans="1:10" ht="18" x14ac:dyDescent="0.35">
      <c r="A41" s="31"/>
      <c r="B41" s="302"/>
      <c r="C41" s="304"/>
      <c r="D41" s="304"/>
      <c r="E41" s="304"/>
      <c r="F41" s="304"/>
      <c r="G41" s="304"/>
      <c r="H41" s="304"/>
    </row>
    <row r="42" spans="1:10" ht="18" x14ac:dyDescent="0.35">
      <c r="A42" s="31"/>
      <c r="B42" s="302"/>
      <c r="C42" s="304"/>
      <c r="D42" s="304"/>
      <c r="E42" s="304"/>
      <c r="F42" s="304"/>
      <c r="G42" s="304"/>
      <c r="H42" s="304"/>
    </row>
    <row r="43" spans="1:10" ht="18" x14ac:dyDescent="0.35">
      <c r="A43" s="31"/>
      <c r="B43" s="303"/>
      <c r="C43" s="304"/>
      <c r="D43" s="304"/>
      <c r="E43" s="304"/>
      <c r="F43" s="304"/>
      <c r="G43" s="304"/>
      <c r="H43" s="304"/>
    </row>
    <row r="44" spans="1:10" x14ac:dyDescent="0.4">
      <c r="A44" s="31"/>
      <c r="B44" s="46"/>
      <c r="C44" s="115"/>
      <c r="D44" s="39"/>
      <c r="E44" s="39"/>
      <c r="F44" s="39"/>
      <c r="G44" s="97"/>
      <c r="H44" s="97"/>
    </row>
    <row r="45" spans="1:10" x14ac:dyDescent="0.4">
      <c r="A45" s="31"/>
      <c r="B45" s="46"/>
      <c r="C45" s="115"/>
      <c r="D45" s="39"/>
      <c r="E45" s="39"/>
      <c r="F45" s="39"/>
      <c r="G45" s="97"/>
      <c r="H45" s="97"/>
    </row>
    <row r="46" spans="1:10" x14ac:dyDescent="0.35">
      <c r="A46" s="31"/>
      <c r="B46" s="88" t="s">
        <v>78</v>
      </c>
      <c r="C46" s="300"/>
      <c r="D46" s="300"/>
      <c r="E46" s="300"/>
      <c r="F46" s="300"/>
      <c r="G46" s="300"/>
      <c r="H46" s="300"/>
    </row>
    <row r="47" spans="1:10" x14ac:dyDescent="0.35">
      <c r="A47" s="31"/>
      <c r="B47" s="88" t="s">
        <v>79</v>
      </c>
      <c r="C47" s="300"/>
      <c r="D47" s="300"/>
      <c r="E47" s="300"/>
      <c r="F47" s="300"/>
      <c r="G47" s="300"/>
      <c r="H47" s="300"/>
    </row>
    <row r="48" spans="1:10" x14ac:dyDescent="0.35">
      <c r="A48" s="31"/>
      <c r="B48" s="88" t="s">
        <v>80</v>
      </c>
      <c r="C48" s="300"/>
      <c r="D48" s="300"/>
      <c r="E48" s="300"/>
      <c r="F48" s="300"/>
      <c r="G48" s="300"/>
      <c r="H48" s="300"/>
    </row>
    <row r="49" spans="1:8" x14ac:dyDescent="0.35">
      <c r="A49" s="31"/>
      <c r="B49" s="88" t="s">
        <v>81</v>
      </c>
      <c r="C49" s="300"/>
      <c r="D49" s="300"/>
      <c r="E49" s="300"/>
      <c r="F49" s="300"/>
      <c r="G49" s="300"/>
      <c r="H49" s="300"/>
    </row>
    <row r="50" spans="1:8" x14ac:dyDescent="0.35">
      <c r="A50" s="31"/>
      <c r="B50" s="88" t="s">
        <v>82</v>
      </c>
      <c r="C50" s="300"/>
      <c r="D50" s="300"/>
      <c r="E50" s="300"/>
      <c r="F50" s="300"/>
      <c r="G50" s="300"/>
      <c r="H50" s="300"/>
    </row>
    <row r="51" spans="1:8" x14ac:dyDescent="0.35">
      <c r="A51" s="31"/>
      <c r="B51" s="88" t="s">
        <v>83</v>
      </c>
      <c r="C51" s="300"/>
      <c r="D51" s="300"/>
      <c r="E51" s="300"/>
      <c r="F51" s="300"/>
      <c r="G51" s="300"/>
      <c r="H51" s="300"/>
    </row>
    <row r="52" spans="1:8" ht="80.25" customHeight="1" x14ac:dyDescent="0.35">
      <c r="A52" s="31"/>
      <c r="B52" s="89" t="s">
        <v>84</v>
      </c>
      <c r="C52" s="299" t="s">
        <v>85</v>
      </c>
      <c r="D52" s="299"/>
      <c r="E52" s="299"/>
      <c r="F52" s="299"/>
      <c r="G52" s="299"/>
      <c r="H52" s="299"/>
    </row>
    <row r="53" spans="1:8" ht="92.25" customHeight="1" x14ac:dyDescent="0.35">
      <c r="A53" s="31"/>
      <c r="B53" s="88" t="s">
        <v>86</v>
      </c>
      <c r="C53" s="300"/>
      <c r="D53" s="300"/>
      <c r="E53" s="300"/>
      <c r="F53" s="300"/>
      <c r="G53" s="300"/>
      <c r="H53" s="300"/>
    </row>
    <row r="54" spans="1:8" x14ac:dyDescent="0.4">
      <c r="A54" s="31"/>
      <c r="B54" s="46"/>
      <c r="C54" s="31"/>
      <c r="D54" s="31"/>
      <c r="E54" s="31"/>
      <c r="F54" s="31"/>
      <c r="G54" s="31"/>
      <c r="H54" s="31"/>
    </row>
  </sheetData>
  <mergeCells count="21">
    <mergeCell ref="A2:H2"/>
    <mergeCell ref="E8:G8"/>
    <mergeCell ref="E12:G12"/>
    <mergeCell ref="E13:G13"/>
    <mergeCell ref="E14:G14"/>
    <mergeCell ref="B33:B36"/>
    <mergeCell ref="B9:B14"/>
    <mergeCell ref="B29:B32"/>
    <mergeCell ref="B23:D23"/>
    <mergeCell ref="C24:D24"/>
    <mergeCell ref="B25:B28"/>
    <mergeCell ref="C52:H52"/>
    <mergeCell ref="C53:H53"/>
    <mergeCell ref="B39:B43"/>
    <mergeCell ref="C39:H43"/>
    <mergeCell ref="C46:H46"/>
    <mergeCell ref="C47:H47"/>
    <mergeCell ref="C48:H48"/>
    <mergeCell ref="C49:H49"/>
    <mergeCell ref="C50:H50"/>
    <mergeCell ref="C51:H5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78124-7FED-4B03-984E-CCB414C1521E}">
  <sheetPr>
    <tabColor rgb="FFFFFF00"/>
  </sheetPr>
  <dimension ref="B3:C22"/>
  <sheetViews>
    <sheetView workbookViewId="0">
      <selection activeCell="C26" sqref="C26"/>
    </sheetView>
  </sheetViews>
  <sheetFormatPr baseColWidth="10" defaultColWidth="8.6640625" defaultRowHeight="14.4" x14ac:dyDescent="0.3"/>
  <sheetData>
    <row r="3" spans="2:3" ht="18" x14ac:dyDescent="0.35">
      <c r="B3" t="s">
        <v>87</v>
      </c>
      <c r="C3" s="96" t="s">
        <v>88</v>
      </c>
    </row>
    <row r="4" spans="2:3" ht="18.600000000000001" thickBot="1" x14ac:dyDescent="0.35">
      <c r="B4" t="s">
        <v>87</v>
      </c>
      <c r="C4" s="256" t="s">
        <v>89</v>
      </c>
    </row>
    <row r="5" spans="2:3" ht="18.600000000000001" thickBot="1" x14ac:dyDescent="0.35">
      <c r="B5" t="s">
        <v>87</v>
      </c>
      <c r="C5" s="256" t="s">
        <v>90</v>
      </c>
    </row>
    <row r="6" spans="2:3" ht="18" x14ac:dyDescent="0.35">
      <c r="B6" t="s">
        <v>87</v>
      </c>
      <c r="C6" s="96" t="s">
        <v>91</v>
      </c>
    </row>
    <row r="7" spans="2:3" ht="18" x14ac:dyDescent="0.35">
      <c r="B7" t="s">
        <v>87</v>
      </c>
      <c r="C7" s="96" t="s">
        <v>92</v>
      </c>
    </row>
    <row r="8" spans="2:3" ht="18" x14ac:dyDescent="0.35">
      <c r="B8" t="s">
        <v>87</v>
      </c>
      <c r="C8" s="96" t="s">
        <v>93</v>
      </c>
    </row>
    <row r="9" spans="2:3" ht="18.600000000000001" thickBot="1" x14ac:dyDescent="0.4">
      <c r="B9" t="s">
        <v>87</v>
      </c>
      <c r="C9" s="257" t="s">
        <v>94</v>
      </c>
    </row>
    <row r="10" spans="2:3" ht="18" x14ac:dyDescent="0.35">
      <c r="B10" t="s">
        <v>95</v>
      </c>
      <c r="C10" s="96" t="s">
        <v>96</v>
      </c>
    </row>
    <row r="11" spans="2:3" ht="18" x14ac:dyDescent="0.35">
      <c r="B11" t="s">
        <v>95</v>
      </c>
      <c r="C11" s="96" t="s">
        <v>97</v>
      </c>
    </row>
    <row r="12" spans="2:3" ht="18" x14ac:dyDescent="0.35">
      <c r="B12" t="s">
        <v>95</v>
      </c>
      <c r="C12" s="96" t="s">
        <v>98</v>
      </c>
    </row>
    <row r="13" spans="2:3" ht="18" x14ac:dyDescent="0.35">
      <c r="B13" t="s">
        <v>95</v>
      </c>
      <c r="C13" s="96" t="s">
        <v>99</v>
      </c>
    </row>
    <row r="14" spans="2:3" ht="18" x14ac:dyDescent="0.35">
      <c r="B14" t="s">
        <v>95</v>
      </c>
      <c r="C14" s="96" t="s">
        <v>100</v>
      </c>
    </row>
    <row r="15" spans="2:3" ht="18" x14ac:dyDescent="0.35">
      <c r="B15" t="s">
        <v>95</v>
      </c>
      <c r="C15" s="96" t="s">
        <v>101</v>
      </c>
    </row>
    <row r="16" spans="2:3" ht="18" x14ac:dyDescent="0.35">
      <c r="B16" t="s">
        <v>95</v>
      </c>
      <c r="C16" s="96" t="s">
        <v>102</v>
      </c>
    </row>
    <row r="17" spans="2:3" ht="18" x14ac:dyDescent="0.35">
      <c r="B17" t="s">
        <v>95</v>
      </c>
      <c r="C17" s="258" t="s">
        <v>103</v>
      </c>
    </row>
    <row r="18" spans="2:3" ht="18" x14ac:dyDescent="0.35">
      <c r="B18" t="s">
        <v>104</v>
      </c>
      <c r="C18" s="259" t="s">
        <v>105</v>
      </c>
    </row>
    <row r="19" spans="2:3" ht="18" x14ac:dyDescent="0.35">
      <c r="B19" t="s">
        <v>104</v>
      </c>
      <c r="C19" s="259" t="s">
        <v>106</v>
      </c>
    </row>
    <row r="20" spans="2:3" ht="18" x14ac:dyDescent="0.35">
      <c r="B20" t="s">
        <v>104</v>
      </c>
      <c r="C20" s="259" t="s">
        <v>107</v>
      </c>
    </row>
    <row r="21" spans="2:3" ht="18" x14ac:dyDescent="0.35">
      <c r="B21" t="s">
        <v>104</v>
      </c>
      <c r="C21" s="259" t="s">
        <v>108</v>
      </c>
    </row>
    <row r="22" spans="2:3" ht="18" x14ac:dyDescent="0.35">
      <c r="B22" t="s">
        <v>104</v>
      </c>
      <c r="C22" s="259" t="s">
        <v>109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C7671-A88F-4B8B-86FD-8B22D261EC87}">
  <sheetPr>
    <tabColor rgb="FFFFFF00"/>
  </sheetPr>
  <dimension ref="A1:N101"/>
  <sheetViews>
    <sheetView showGridLines="0" tabSelected="1" topLeftCell="A58" zoomScale="63" zoomScaleNormal="63" workbookViewId="0">
      <selection activeCell="C28" sqref="C28:D28"/>
    </sheetView>
  </sheetViews>
  <sheetFormatPr baseColWidth="10" defaultColWidth="11.44140625" defaultRowHeight="18" x14ac:dyDescent="0.35"/>
  <cols>
    <col min="1" max="1" width="29.5546875" style="48" customWidth="1"/>
    <col min="2" max="2" width="44.5546875" style="48" customWidth="1"/>
    <col min="3" max="3" width="123.6640625" style="48" customWidth="1"/>
    <col min="4" max="4" width="19.5546875" style="48" customWidth="1"/>
    <col min="5" max="5" width="20.44140625" style="48" customWidth="1"/>
    <col min="6" max="6" width="20.88671875" style="48" customWidth="1"/>
    <col min="7" max="7" width="83.44140625" style="48" customWidth="1"/>
    <col min="8" max="8" width="90.5546875" style="48" customWidth="1"/>
    <col min="9" max="9" width="31.44140625" style="48" customWidth="1"/>
    <col min="10" max="10" width="57.109375" style="48" customWidth="1"/>
    <col min="11" max="12" width="11.44140625" style="48"/>
    <col min="13" max="13" width="65" style="48" customWidth="1"/>
    <col min="14" max="16384" width="11.44140625" style="48"/>
  </cols>
  <sheetData>
    <row r="1" spans="1:8" ht="99.75" customHeight="1" x14ac:dyDescent="0.35"/>
    <row r="2" spans="1:8" ht="52.5" customHeight="1" x14ac:dyDescent="0.35">
      <c r="B2" s="286" t="s">
        <v>110</v>
      </c>
      <c r="C2" s="286"/>
      <c r="D2" s="286"/>
      <c r="E2" s="286"/>
      <c r="F2" s="286"/>
      <c r="G2" s="286"/>
      <c r="H2" s="286"/>
    </row>
    <row r="3" spans="1:8" x14ac:dyDescent="0.35">
      <c r="C3" s="156"/>
      <c r="D3" s="156"/>
      <c r="E3" s="156"/>
    </row>
    <row r="4" spans="1:8" ht="21" x14ac:dyDescent="0.35">
      <c r="B4" s="176" t="s">
        <v>111</v>
      </c>
      <c r="C4" s="337"/>
      <c r="D4" s="337"/>
      <c r="E4" s="337"/>
      <c r="F4" s="337"/>
      <c r="G4" s="337"/>
      <c r="H4" s="337"/>
    </row>
    <row r="5" spans="1:8" ht="21" x14ac:dyDescent="0.35">
      <c r="B5" s="176" t="s">
        <v>112</v>
      </c>
      <c r="C5" s="337"/>
      <c r="D5" s="337"/>
      <c r="E5" s="337"/>
      <c r="F5" s="337"/>
      <c r="G5" s="337"/>
      <c r="H5" s="337"/>
    </row>
    <row r="6" spans="1:8" ht="21" x14ac:dyDescent="0.35">
      <c r="B6" s="176" t="s">
        <v>113</v>
      </c>
      <c r="C6" s="337" t="s">
        <v>114</v>
      </c>
      <c r="D6" s="337"/>
      <c r="E6" s="337"/>
      <c r="F6" s="337"/>
      <c r="G6" s="337"/>
      <c r="H6" s="337"/>
    </row>
    <row r="7" spans="1:8" ht="21" x14ac:dyDescent="0.35">
      <c r="B7" s="176" t="s">
        <v>115</v>
      </c>
      <c r="C7" s="337" t="s">
        <v>116</v>
      </c>
      <c r="D7" s="337"/>
      <c r="E7" s="337"/>
      <c r="F7" s="337"/>
      <c r="G7" s="337"/>
      <c r="H7" s="337"/>
    </row>
    <row r="8" spans="1:8" ht="41.1" customHeight="1" x14ac:dyDescent="0.35">
      <c r="B8" s="176" t="s">
        <v>117</v>
      </c>
      <c r="C8" s="338"/>
      <c r="D8" s="339"/>
      <c r="E8" s="339"/>
      <c r="F8" s="339"/>
      <c r="G8" s="339"/>
      <c r="H8" s="340"/>
    </row>
    <row r="9" spans="1:8" ht="47.1" customHeight="1" x14ac:dyDescent="0.35">
      <c r="B9" s="176" t="s">
        <v>118</v>
      </c>
      <c r="C9" s="337"/>
      <c r="D9" s="337"/>
      <c r="E9" s="337"/>
      <c r="F9" s="337"/>
      <c r="G9" s="337"/>
      <c r="H9" s="337"/>
    </row>
    <row r="10" spans="1:8" ht="21" x14ac:dyDescent="0.35">
      <c r="B10" s="176" t="s">
        <v>119</v>
      </c>
      <c r="C10" s="337"/>
      <c r="D10" s="337"/>
      <c r="E10" s="337"/>
      <c r="F10" s="337"/>
      <c r="G10" s="337"/>
      <c r="H10" s="337"/>
    </row>
    <row r="11" spans="1:8" x14ac:dyDescent="0.35">
      <c r="C11" s="249"/>
      <c r="D11" s="249"/>
      <c r="E11" s="249"/>
      <c r="F11" s="249"/>
      <c r="G11" s="249"/>
      <c r="H11" s="249"/>
    </row>
    <row r="12" spans="1:8" ht="53.4" customHeight="1" x14ac:dyDescent="0.35">
      <c r="C12" s="156"/>
      <c r="D12" s="156"/>
      <c r="E12" s="156"/>
    </row>
    <row r="13" spans="1:8" ht="44.1" customHeight="1" x14ac:dyDescent="0.35">
      <c r="B13" s="350" t="s">
        <v>120</v>
      </c>
      <c r="C13" s="351"/>
      <c r="D13" s="351"/>
      <c r="E13" s="351"/>
      <c r="F13" s="351"/>
      <c r="G13" s="351"/>
      <c r="H13" s="352"/>
    </row>
    <row r="14" spans="1:8" ht="23.4" x14ac:dyDescent="0.45">
      <c r="B14" s="157"/>
      <c r="C14" s="32"/>
      <c r="D14" s="159"/>
      <c r="E14" s="158"/>
      <c r="F14" s="158"/>
      <c r="G14" s="32"/>
      <c r="H14" s="32"/>
    </row>
    <row r="15" spans="1:8" x14ac:dyDescent="0.35">
      <c r="A15" s="48" t="s">
        <v>4</v>
      </c>
      <c r="B15" s="155"/>
      <c r="C15" s="335" t="s">
        <v>121</v>
      </c>
      <c r="D15" s="335" t="s">
        <v>122</v>
      </c>
      <c r="E15" s="335" t="s">
        <v>123</v>
      </c>
      <c r="F15" s="335" t="s">
        <v>8</v>
      </c>
      <c r="G15" s="335" t="s">
        <v>9</v>
      </c>
      <c r="H15" s="335" t="s">
        <v>10</v>
      </c>
    </row>
    <row r="16" spans="1:8" s="155" customFormat="1" ht="90.75" customHeight="1" x14ac:dyDescent="0.35">
      <c r="C16" s="336"/>
      <c r="D16" s="336"/>
      <c r="E16" s="336"/>
      <c r="F16" s="336"/>
      <c r="G16" s="336"/>
      <c r="H16" s="336"/>
    </row>
    <row r="17" spans="2:11" ht="63" customHeight="1" x14ac:dyDescent="0.35">
      <c r="B17" s="195" t="s">
        <v>11</v>
      </c>
      <c r="C17" s="35" t="s">
        <v>124</v>
      </c>
      <c r="D17" s="160"/>
      <c r="E17" s="160">
        <v>4</v>
      </c>
      <c r="F17" s="160">
        <f>D17*E17</f>
        <v>0</v>
      </c>
      <c r="G17" s="160" t="s">
        <v>13</v>
      </c>
      <c r="H17" s="161"/>
    </row>
    <row r="18" spans="2:11" ht="62.4" customHeight="1" x14ac:dyDescent="0.35">
      <c r="B18" s="369" t="s">
        <v>14</v>
      </c>
      <c r="C18" s="35" t="s">
        <v>15</v>
      </c>
      <c r="D18" s="160"/>
      <c r="E18" s="160">
        <v>4</v>
      </c>
      <c r="F18" s="160">
        <f t="shared" ref="F18:F22" si="0">D18*E18</f>
        <v>0</v>
      </c>
      <c r="G18" s="160" t="s">
        <v>13</v>
      </c>
      <c r="H18" s="161"/>
    </row>
    <row r="19" spans="2:11" ht="72" x14ac:dyDescent="0.35">
      <c r="B19" s="370"/>
      <c r="C19" s="35" t="s">
        <v>16</v>
      </c>
      <c r="D19" s="160"/>
      <c r="E19" s="160">
        <v>5</v>
      </c>
      <c r="F19" s="160">
        <f t="shared" si="0"/>
        <v>0</v>
      </c>
      <c r="G19" s="160" t="s">
        <v>13</v>
      </c>
      <c r="H19" s="161"/>
    </row>
    <row r="20" spans="2:11" ht="60.9" customHeight="1" x14ac:dyDescent="0.35">
      <c r="B20" s="369" t="s">
        <v>17</v>
      </c>
      <c r="C20" s="35" t="s">
        <v>18</v>
      </c>
      <c r="D20" s="160"/>
      <c r="E20" s="160">
        <v>3</v>
      </c>
      <c r="F20" s="160">
        <f t="shared" si="0"/>
        <v>0</v>
      </c>
      <c r="G20" s="160"/>
      <c r="H20" s="161"/>
    </row>
    <row r="21" spans="2:11" ht="45" customHeight="1" x14ac:dyDescent="0.35">
      <c r="B21" s="371"/>
      <c r="C21" s="35" t="s">
        <v>19</v>
      </c>
      <c r="D21" s="160"/>
      <c r="E21" s="160">
        <v>2</v>
      </c>
      <c r="F21" s="160">
        <f t="shared" si="0"/>
        <v>0</v>
      </c>
      <c r="G21" s="160"/>
      <c r="H21" s="161"/>
    </row>
    <row r="22" spans="2:11" ht="75.900000000000006" customHeight="1" x14ac:dyDescent="0.35">
      <c r="B22" s="371"/>
      <c r="C22" s="35" t="s">
        <v>20</v>
      </c>
      <c r="D22" s="160"/>
      <c r="E22" s="160">
        <v>2</v>
      </c>
      <c r="F22" s="160">
        <f t="shared" si="0"/>
        <v>0</v>
      </c>
      <c r="G22" s="160"/>
      <c r="H22" s="161"/>
    </row>
    <row r="23" spans="2:11" ht="105.6" customHeight="1" x14ac:dyDescent="0.35">
      <c r="B23" s="252" t="s">
        <v>125</v>
      </c>
      <c r="C23" s="35" t="s">
        <v>22</v>
      </c>
      <c r="D23" s="160"/>
      <c r="E23" s="160">
        <v>1</v>
      </c>
      <c r="F23" s="160">
        <f>IF(D23="Projet sans infrastructure","N/A",D23*E23)</f>
        <v>0</v>
      </c>
      <c r="G23" s="160" t="s">
        <v>13</v>
      </c>
      <c r="H23" s="161"/>
      <c r="K23" s="162"/>
    </row>
    <row r="24" spans="2:11" ht="66.900000000000006" customHeight="1" x14ac:dyDescent="0.35">
      <c r="B24" s="341" t="s">
        <v>126</v>
      </c>
      <c r="C24" s="35" t="s">
        <v>24</v>
      </c>
      <c r="D24" s="160"/>
      <c r="E24" s="160">
        <v>3</v>
      </c>
      <c r="F24" s="160">
        <f>IF(D24="Projet sans études","N/A",D24*E24)</f>
        <v>0</v>
      </c>
      <c r="G24" s="160" t="s">
        <v>13</v>
      </c>
      <c r="H24" s="161"/>
    </row>
    <row r="25" spans="2:11" ht="56.4" customHeight="1" x14ac:dyDescent="0.35">
      <c r="B25" s="341"/>
      <c r="C25" s="35" t="s">
        <v>25</v>
      </c>
      <c r="D25" s="160"/>
      <c r="E25" s="160">
        <v>2</v>
      </c>
      <c r="F25" s="160">
        <f>IF(D25="Projet sans études","N/A",D25*E25)</f>
        <v>0</v>
      </c>
      <c r="G25" s="160" t="s">
        <v>13</v>
      </c>
      <c r="H25" s="161"/>
    </row>
    <row r="27" spans="2:11" ht="42.6" customHeight="1" x14ac:dyDescent="0.4">
      <c r="B27" s="81"/>
      <c r="C27" s="345" t="s">
        <v>127</v>
      </c>
      <c r="D27" s="346"/>
      <c r="E27" s="260" t="s">
        <v>128</v>
      </c>
      <c r="F27" s="260" t="s">
        <v>129</v>
      </c>
      <c r="G27" s="260" t="s">
        <v>9</v>
      </c>
      <c r="H27" s="260" t="s">
        <v>10</v>
      </c>
    </row>
    <row r="28" spans="2:11" ht="38.4" customHeight="1" x14ac:dyDescent="0.35">
      <c r="B28" s="261" t="s">
        <v>26</v>
      </c>
      <c r="C28" s="344" t="s">
        <v>127</v>
      </c>
      <c r="D28" s="344"/>
      <c r="E28" s="161" t="str">
        <f>IF(C28="Sans études avec infrastructure",21,IF(C28="Sans études sans infrastructure",20,IF(C28="Avec études sans infrastructure",25,IF(C28="Avec études avec infrastructure",26,""))))</f>
        <v/>
      </c>
      <c r="F28" s="262">
        <f>SUM(F17:F25)</f>
        <v>0</v>
      </c>
      <c r="G28" s="163"/>
      <c r="H28" s="163"/>
    </row>
    <row r="29" spans="2:11" ht="21" x14ac:dyDescent="0.35">
      <c r="B29" s="263"/>
      <c r="C29" s="264"/>
      <c r="D29" s="264"/>
      <c r="E29" s="175"/>
      <c r="F29" s="165"/>
    </row>
    <row r="30" spans="2:11" ht="39.6" customHeight="1" x14ac:dyDescent="0.35">
      <c r="B30" s="350" t="s">
        <v>130</v>
      </c>
      <c r="C30" s="351"/>
      <c r="D30" s="351"/>
      <c r="E30" s="351"/>
      <c r="F30" s="351"/>
      <c r="G30" s="351"/>
      <c r="H30" s="352"/>
    </row>
    <row r="31" spans="2:11" x14ac:dyDescent="0.35">
      <c r="F31" s="173"/>
      <c r="G31" s="178"/>
      <c r="H31" s="180"/>
    </row>
    <row r="32" spans="2:11" ht="50.4" customHeight="1" x14ac:dyDescent="0.35">
      <c r="B32" s="342" t="s">
        <v>131</v>
      </c>
      <c r="C32" s="265" t="s">
        <v>132</v>
      </c>
      <c r="D32" s="265" t="s">
        <v>6</v>
      </c>
      <c r="E32" s="265" t="s">
        <v>133</v>
      </c>
      <c r="F32" s="266" t="s">
        <v>134</v>
      </c>
      <c r="G32" s="265" t="s">
        <v>46</v>
      </c>
      <c r="H32" s="265" t="s">
        <v>10</v>
      </c>
    </row>
    <row r="33" spans="2:14" ht="36" x14ac:dyDescent="0.35">
      <c r="B33" s="343"/>
      <c r="C33" s="107" t="s">
        <v>135</v>
      </c>
      <c r="D33" s="160"/>
      <c r="E33" s="128">
        <v>4</v>
      </c>
      <c r="F33" s="177">
        <f>D33*E33</f>
        <v>0</v>
      </c>
      <c r="G33" s="135"/>
      <c r="H33" s="135"/>
    </row>
    <row r="34" spans="2:14" x14ac:dyDescent="0.35">
      <c r="B34" s="343"/>
      <c r="C34" s="347" t="s">
        <v>53</v>
      </c>
      <c r="D34" s="348"/>
      <c r="E34" s="349"/>
      <c r="F34" s="179">
        <f>SUM(F33:F33)</f>
        <v>0</v>
      </c>
      <c r="G34" s="135"/>
      <c r="H34" s="135"/>
    </row>
    <row r="35" spans="2:14" x14ac:dyDescent="0.35">
      <c r="C35" s="181"/>
      <c r="D35" s="181"/>
      <c r="E35" s="181"/>
      <c r="F35" s="181"/>
      <c r="G35" s="181"/>
      <c r="H35" s="173"/>
    </row>
    <row r="36" spans="2:14" ht="42" x14ac:dyDescent="0.35">
      <c r="B36" s="342" t="s">
        <v>136</v>
      </c>
      <c r="C36" s="267" t="s">
        <v>132</v>
      </c>
      <c r="D36" s="267" t="s">
        <v>6</v>
      </c>
      <c r="E36" s="267" t="s">
        <v>133</v>
      </c>
      <c r="F36" s="267" t="s">
        <v>134</v>
      </c>
      <c r="G36" s="267" t="s">
        <v>46</v>
      </c>
      <c r="H36" s="267" t="s">
        <v>10</v>
      </c>
    </row>
    <row r="37" spans="2:14" ht="54" x14ac:dyDescent="0.35">
      <c r="B37" s="343"/>
      <c r="C37" s="127" t="s">
        <v>137</v>
      </c>
      <c r="D37" s="160"/>
      <c r="E37" s="166">
        <v>3</v>
      </c>
      <c r="F37" s="128">
        <f>D37*E37</f>
        <v>0</v>
      </c>
      <c r="G37" s="135"/>
      <c r="H37" s="135"/>
    </row>
    <row r="38" spans="2:14" x14ac:dyDescent="0.35">
      <c r="B38" s="343"/>
      <c r="C38" s="347" t="s">
        <v>53</v>
      </c>
      <c r="D38" s="348"/>
      <c r="E38" s="349"/>
      <c r="F38" s="128">
        <f>SUM(F37:F37)</f>
        <v>0</v>
      </c>
      <c r="G38" s="135"/>
      <c r="H38" s="135"/>
    </row>
    <row r="40" spans="2:14" ht="42" x14ac:dyDescent="0.35">
      <c r="B40" s="342" t="s">
        <v>138</v>
      </c>
      <c r="C40" s="265" t="s">
        <v>132</v>
      </c>
      <c r="D40" s="265" t="s">
        <v>6</v>
      </c>
      <c r="E40" s="265" t="s">
        <v>133</v>
      </c>
      <c r="F40" s="265" t="s">
        <v>134</v>
      </c>
      <c r="G40" s="265" t="s">
        <v>46</v>
      </c>
      <c r="H40" s="265" t="s">
        <v>10</v>
      </c>
    </row>
    <row r="41" spans="2:14" ht="36" x14ac:dyDescent="0.35">
      <c r="B41" s="343"/>
      <c r="C41" s="111" t="s">
        <v>139</v>
      </c>
      <c r="D41" s="160"/>
      <c r="E41" s="166">
        <v>3</v>
      </c>
      <c r="F41" s="128">
        <f>D41*E41</f>
        <v>0</v>
      </c>
      <c r="G41" s="135"/>
      <c r="H41" s="135"/>
    </row>
    <row r="42" spans="2:14" x14ac:dyDescent="0.35">
      <c r="B42" s="343"/>
      <c r="C42" s="112" t="s">
        <v>140</v>
      </c>
      <c r="D42" s="160"/>
      <c r="E42" s="128">
        <v>2</v>
      </c>
      <c r="F42" s="128">
        <f>D42*E42</f>
        <v>0</v>
      </c>
      <c r="G42" s="135"/>
      <c r="H42" s="135"/>
    </row>
    <row r="43" spans="2:14" x14ac:dyDescent="0.35">
      <c r="B43" s="343"/>
      <c r="C43" s="347" t="s">
        <v>53</v>
      </c>
      <c r="D43" s="348"/>
      <c r="E43" s="349"/>
      <c r="F43" s="128">
        <f>SUM(F41:F42)</f>
        <v>0</v>
      </c>
      <c r="G43" s="135"/>
      <c r="H43" s="135"/>
    </row>
    <row r="44" spans="2:14" x14ac:dyDescent="0.35">
      <c r="B44" s="167"/>
      <c r="C44" s="167"/>
      <c r="D44" s="167"/>
      <c r="E44" s="167"/>
      <c r="F44" s="167"/>
      <c r="G44" s="167"/>
      <c r="H44" s="167"/>
      <c r="I44" s="167"/>
      <c r="J44" s="167"/>
      <c r="K44" s="167"/>
      <c r="L44" s="167"/>
      <c r="M44" s="167"/>
      <c r="N44" s="167"/>
    </row>
    <row r="45" spans="2:14" ht="42.6" customHeight="1" x14ac:dyDescent="0.4">
      <c r="B45" s="81"/>
      <c r="C45" s="366" t="s">
        <v>127</v>
      </c>
      <c r="D45" s="367"/>
      <c r="E45" s="268" t="s">
        <v>128</v>
      </c>
      <c r="F45" s="268" t="s">
        <v>129</v>
      </c>
      <c r="G45" s="268" t="s">
        <v>9</v>
      </c>
      <c r="H45" s="268" t="s">
        <v>10</v>
      </c>
    </row>
    <row r="46" spans="2:14" ht="38.4" customHeight="1" x14ac:dyDescent="0.35">
      <c r="B46" s="261" t="s">
        <v>141</v>
      </c>
      <c r="C46" s="368">
        <f>C8</f>
        <v>0</v>
      </c>
      <c r="D46" s="368"/>
      <c r="E46" s="161" t="str">
        <f>IF(OR(C46="DI 1. Investissements dans les actifs fixes des microentreprises",C46="DI 2. Investissements dans les actifs fixes des petites et moyennes entreprises (y compris les centres de recherche privés) directement liés aux activités de recherche et d’innovation, dont les infrastructures de recherche"),E33*4,IF(C46="DI 4. Investissements dans les actifs fixes des centres de recherche et établissements d’enseignement supérieur public",E37*4,IF(OR(C46="DI 6. Investissements dans les actifs incorporels des PME",C46="DI 10. Activités de recherche et d’innovation dans les PME, y compris la mise en réseau",C46="DI 12. Activités de recherche et d’innovation dans les centres de recherche, l’enseignement supérieur et les centres de compétence publics",C46="DI 28. Transfert de technologies et coopération entre les entreprises, les centres de recherche et le secteur de l’enseignement supérieur"),20,"")))</f>
        <v/>
      </c>
      <c r="F46" s="262" t="str">
        <f>IF(OR(C46="DI 1. Investissements dans les actifs fixes des microentreprises",C46="DI 2. Investissements dans les actifs fixes des petites et moyennes entreprises (y compris les centres de recherche privés) directement liés aux activités de recherche et d’innovation, dont les infrastructures de recherche"),F34,IF(C46="DI 4. Investissements dans les actifs fixes des centres de recherche et établissements d’enseignement supérieur public",F38,IF(OR(C46="DI 6. Investissements dans les actifs incorporels des PME",C46="DI 10. Activités de recherche et d’innovation dans les PME, y compris la mise en réseau",C46="DI 12. Activités de recherche et d’innovation dans les centres de recherche, l’enseignement supérieur et les centres de compétence publics",C46="DI 28. Transfert de technologies et coopération entre les entreprises, les centres de recherche et le secteur de l’enseignement supérieur"),F43,"0")))</f>
        <v>0</v>
      </c>
      <c r="G46" s="163"/>
      <c r="H46" s="163"/>
    </row>
    <row r="47" spans="2:14" ht="62.1" customHeight="1" x14ac:dyDescent="0.35"/>
    <row r="48" spans="2:14" ht="23.4" x14ac:dyDescent="0.45">
      <c r="B48" s="157"/>
    </row>
    <row r="49" spans="2:10" ht="38.1" customHeight="1" x14ac:dyDescent="0.35">
      <c r="B49" s="350" t="s">
        <v>142</v>
      </c>
      <c r="C49" s="351"/>
      <c r="D49" s="351"/>
      <c r="E49" s="351"/>
      <c r="F49" s="351"/>
      <c r="G49" s="351"/>
      <c r="H49" s="352"/>
    </row>
    <row r="50" spans="2:10" ht="23.4" x14ac:dyDescent="0.45">
      <c r="B50" s="194" t="s">
        <v>143</v>
      </c>
    </row>
    <row r="51" spans="2:10" x14ac:dyDescent="0.35">
      <c r="B51" s="51"/>
      <c r="C51" s="52"/>
      <c r="D51" s="156"/>
    </row>
    <row r="52" spans="2:10" ht="21" x14ac:dyDescent="0.35">
      <c r="C52" s="265" t="s">
        <v>44</v>
      </c>
      <c r="D52" s="265" t="s">
        <v>45</v>
      </c>
      <c r="E52" s="327" t="s">
        <v>46</v>
      </c>
      <c r="F52" s="327"/>
      <c r="G52" s="327"/>
      <c r="H52" s="265" t="s">
        <v>10</v>
      </c>
    </row>
    <row r="53" spans="2:10" ht="54" x14ac:dyDescent="0.35">
      <c r="B53" s="335" t="s">
        <v>47</v>
      </c>
      <c r="C53" s="193" t="s">
        <v>48</v>
      </c>
      <c r="D53" s="168"/>
      <c r="E53" s="169"/>
      <c r="F53" s="170"/>
      <c r="G53" s="182"/>
      <c r="H53" s="135"/>
      <c r="J53" s="99"/>
    </row>
    <row r="54" spans="2:10" ht="117.75" customHeight="1" x14ac:dyDescent="0.35">
      <c r="B54" s="356"/>
      <c r="C54" s="184" t="s">
        <v>49</v>
      </c>
      <c r="D54" s="168"/>
      <c r="E54" s="169"/>
      <c r="F54" s="170"/>
      <c r="G54" s="182"/>
      <c r="H54" s="189"/>
      <c r="I54" s="164"/>
      <c r="J54" s="99"/>
    </row>
    <row r="55" spans="2:10" ht="36" x14ac:dyDescent="0.35">
      <c r="B55" s="356"/>
      <c r="C55" s="185" t="s">
        <v>51</v>
      </c>
      <c r="D55" s="171"/>
      <c r="E55" s="357"/>
      <c r="F55" s="358"/>
      <c r="G55" s="359"/>
      <c r="H55" s="190"/>
    </row>
    <row r="56" spans="2:10" ht="36" x14ac:dyDescent="0.35">
      <c r="B56" s="356"/>
      <c r="C56" s="187" t="s">
        <v>144</v>
      </c>
      <c r="D56" s="188"/>
      <c r="E56" s="360"/>
      <c r="F56" s="361"/>
      <c r="G56" s="362"/>
      <c r="H56" s="191"/>
      <c r="I56" s="38"/>
      <c r="J56" s="38"/>
    </row>
    <row r="57" spans="2:10" ht="18" customHeight="1" x14ac:dyDescent="0.35">
      <c r="B57" s="336"/>
      <c r="C57" s="186" t="s">
        <v>145</v>
      </c>
      <c r="D57" s="183">
        <f>SUM(D53:D56)</f>
        <v>0</v>
      </c>
      <c r="E57" s="363"/>
      <c r="F57" s="364"/>
      <c r="G57" s="365"/>
      <c r="H57" s="192"/>
    </row>
    <row r="61" spans="2:10" ht="38.1" customHeight="1" x14ac:dyDescent="0.45">
      <c r="B61" s="194" t="s">
        <v>146</v>
      </c>
    </row>
    <row r="62" spans="2:10" x14ac:dyDescent="0.35">
      <c r="B62" s="96"/>
    </row>
    <row r="63" spans="2:10" ht="36.9" customHeight="1" x14ac:dyDescent="0.35">
      <c r="C63" s="260" t="s">
        <v>44</v>
      </c>
      <c r="D63" s="260" t="s">
        <v>147</v>
      </c>
      <c r="E63" s="335" t="s">
        <v>46</v>
      </c>
      <c r="F63" s="335"/>
      <c r="G63" s="335"/>
      <c r="H63" s="260" t="s">
        <v>10</v>
      </c>
    </row>
    <row r="64" spans="2:10" ht="36.9" customHeight="1" x14ac:dyDescent="0.35">
      <c r="B64" s="327" t="s">
        <v>148</v>
      </c>
      <c r="C64" s="196" t="s">
        <v>149</v>
      </c>
      <c r="D64" s="129"/>
      <c r="E64" s="328"/>
      <c r="F64" s="328"/>
      <c r="G64" s="328"/>
      <c r="H64" s="197"/>
      <c r="I64" s="172"/>
    </row>
    <row r="65" spans="2:8" x14ac:dyDescent="0.35">
      <c r="B65" s="327"/>
      <c r="C65" s="198" t="s">
        <v>53</v>
      </c>
      <c r="D65" s="161">
        <f>SUM(D64:D64)</f>
        <v>0</v>
      </c>
      <c r="E65" s="328"/>
      <c r="F65" s="328"/>
      <c r="G65" s="328"/>
      <c r="H65" s="197"/>
    </row>
    <row r="67" spans="2:8" ht="42.6" customHeight="1" x14ac:dyDescent="0.4">
      <c r="B67" s="81"/>
      <c r="C67" s="269" t="s">
        <v>127</v>
      </c>
      <c r="D67" s="260" t="s">
        <v>129</v>
      </c>
      <c r="E67" s="327" t="s">
        <v>46</v>
      </c>
      <c r="F67" s="327"/>
      <c r="G67" s="327"/>
      <c r="H67" s="260" t="s">
        <v>10</v>
      </c>
    </row>
    <row r="68" spans="2:8" ht="38.4" customHeight="1" x14ac:dyDescent="0.35">
      <c r="B68" s="261" t="s">
        <v>150</v>
      </c>
      <c r="C68" s="270"/>
      <c r="D68" s="199">
        <f>D65+D57</f>
        <v>0</v>
      </c>
      <c r="E68" s="330"/>
      <c r="F68" s="331"/>
      <c r="G68" s="332"/>
      <c r="H68" s="163"/>
    </row>
    <row r="69" spans="2:8" ht="64.5" customHeight="1" x14ac:dyDescent="0.35"/>
    <row r="70" spans="2:8" ht="33" customHeight="1" x14ac:dyDescent="0.35">
      <c r="B70" s="350" t="s">
        <v>151</v>
      </c>
      <c r="C70" s="351"/>
      <c r="D70" s="351"/>
      <c r="E70" s="351"/>
      <c r="F70" s="351"/>
      <c r="G70" s="351"/>
      <c r="H70" s="352"/>
    </row>
    <row r="71" spans="2:8" ht="17.399999999999999" customHeight="1" x14ac:dyDescent="0.35"/>
    <row r="72" spans="2:8" ht="39.6" customHeight="1" x14ac:dyDescent="0.35">
      <c r="B72" s="261" t="s">
        <v>26</v>
      </c>
      <c r="C72" s="202">
        <f>F28</f>
        <v>0</v>
      </c>
      <c r="G72" s="204" t="s">
        <v>62</v>
      </c>
      <c r="H72" s="203" t="s">
        <v>63</v>
      </c>
    </row>
    <row r="73" spans="2:8" ht="39.6" customHeight="1" x14ac:dyDescent="0.35">
      <c r="B73" s="261" t="s">
        <v>141</v>
      </c>
      <c r="C73" s="200" t="str">
        <f>F46</f>
        <v>0</v>
      </c>
      <c r="G73" s="205"/>
      <c r="H73" s="203" t="s">
        <v>64</v>
      </c>
    </row>
    <row r="74" spans="2:8" ht="39.6" customHeight="1" x14ac:dyDescent="0.35">
      <c r="B74" s="261" t="s">
        <v>150</v>
      </c>
      <c r="C74" s="201">
        <f>D68</f>
        <v>0</v>
      </c>
      <c r="G74" s="205"/>
      <c r="H74" s="203" t="s">
        <v>65</v>
      </c>
    </row>
    <row r="75" spans="2:8" ht="39.6" customHeight="1" x14ac:dyDescent="0.35">
      <c r="B75" s="271" t="s">
        <v>152</v>
      </c>
      <c r="C75" s="272">
        <f>C72+C73</f>
        <v>0</v>
      </c>
      <c r="G75" s="206"/>
      <c r="H75" s="203" t="s">
        <v>66</v>
      </c>
    </row>
    <row r="76" spans="2:8" ht="39.6" customHeight="1" x14ac:dyDescent="0.35">
      <c r="B76" s="271" t="s">
        <v>153</v>
      </c>
      <c r="C76" s="272">
        <f>C72+C73+C74</f>
        <v>0</v>
      </c>
      <c r="G76" s="207" t="s">
        <v>67</v>
      </c>
      <c r="H76" s="203" t="s">
        <v>68</v>
      </c>
    </row>
    <row r="77" spans="2:8" ht="36" x14ac:dyDescent="0.35">
      <c r="G77" s="208"/>
      <c r="H77" s="203" t="s">
        <v>69</v>
      </c>
    </row>
    <row r="78" spans="2:8" ht="47.4" customHeight="1" x14ac:dyDescent="0.35">
      <c r="G78" s="208"/>
      <c r="H78" s="203" t="s">
        <v>70</v>
      </c>
    </row>
    <row r="79" spans="2:8" ht="36" x14ac:dyDescent="0.35">
      <c r="G79" s="209"/>
      <c r="H79" s="203" t="s">
        <v>71</v>
      </c>
    </row>
    <row r="80" spans="2:8" ht="38.4" customHeight="1" x14ac:dyDescent="0.35">
      <c r="B80" s="353" t="s">
        <v>154</v>
      </c>
      <c r="C80" s="355" t="str">
        <f>IF(OR(C75=0,C28=""),"",IF(OR(AND(C28="Sans études avec infrastructure",C75&lt;22),AND(C28="Sans études sans infrastructure",C75&lt;21),AND(C28="Avec études sans infrastructure",C75&lt;26),AND(C28="Avec études avec infrastructure",C75&lt;27)),"Avis défavorable",IF(OR(AND(C28="Sans études avec infrastructure",C75&lt;43,C75&gt;21),AND(C28="Sans études sans infrastructure",C75&lt;41,C75&gt;20),AND(C28="Avec études sans infrastructure",C75&lt;51,C75&gt;25),AND(C28="Avec études avec infrastructure",C75&lt;53,C75&gt;26)),"Avis d'ajournement",IF(OR(AND(C28="Sans études avec infrastructure",C75&gt;42),AND(C28="Sans études sans infrastructure",C75&gt;40),AND(C28="Avec études sans infrastructure",C75&gt;50),AND(C28="Avec études avec infrastructure",C75&gt;52)),"Avis favorable"))))</f>
        <v/>
      </c>
      <c r="G80" s="210" t="s">
        <v>72</v>
      </c>
      <c r="H80" s="203" t="s">
        <v>73</v>
      </c>
    </row>
    <row r="81" spans="2:8" ht="38.4" customHeight="1" x14ac:dyDescent="0.35">
      <c r="B81" s="353"/>
      <c r="C81" s="355"/>
      <c r="G81" s="211"/>
      <c r="H81" s="203" t="s">
        <v>74</v>
      </c>
    </row>
    <row r="82" spans="2:8" ht="38.4" customHeight="1" x14ac:dyDescent="0.35">
      <c r="B82" s="353"/>
      <c r="C82" s="355"/>
      <c r="G82" s="211"/>
      <c r="H82" s="203" t="s">
        <v>75</v>
      </c>
    </row>
    <row r="83" spans="2:8" ht="38.4" customHeight="1" x14ac:dyDescent="0.35">
      <c r="B83" s="354"/>
      <c r="C83" s="355"/>
      <c r="G83" s="212"/>
      <c r="H83" s="203" t="s">
        <v>76</v>
      </c>
    </row>
    <row r="84" spans="2:8" ht="38.4" customHeight="1" x14ac:dyDescent="0.35"/>
    <row r="85" spans="2:8" ht="38.4" customHeight="1" x14ac:dyDescent="0.35"/>
    <row r="86" spans="2:8" ht="21" x14ac:dyDescent="0.4">
      <c r="B86" s="174"/>
      <c r="C86" s="80"/>
      <c r="D86" s="156"/>
      <c r="E86" s="156"/>
      <c r="F86" s="156"/>
    </row>
    <row r="87" spans="2:8" ht="18" customHeight="1" x14ac:dyDescent="0.35">
      <c r="B87" s="334" t="s">
        <v>77</v>
      </c>
      <c r="C87" s="304"/>
      <c r="D87" s="304"/>
      <c r="E87" s="304"/>
      <c r="F87" s="304"/>
      <c r="G87" s="304"/>
      <c r="H87" s="304"/>
    </row>
    <row r="88" spans="2:8" ht="18" customHeight="1" x14ac:dyDescent="0.35">
      <c r="B88" s="334"/>
      <c r="C88" s="304"/>
      <c r="D88" s="304"/>
      <c r="E88" s="304"/>
      <c r="F88" s="304"/>
      <c r="G88" s="304"/>
      <c r="H88" s="304"/>
    </row>
    <row r="89" spans="2:8" ht="18" customHeight="1" x14ac:dyDescent="0.35">
      <c r="B89" s="334"/>
      <c r="C89" s="304"/>
      <c r="D89" s="304"/>
      <c r="E89" s="304"/>
      <c r="F89" s="304"/>
      <c r="G89" s="304"/>
      <c r="H89" s="304"/>
    </row>
    <row r="90" spans="2:8" ht="18" customHeight="1" x14ac:dyDescent="0.35">
      <c r="B90" s="334"/>
      <c r="C90" s="304"/>
      <c r="D90" s="304"/>
      <c r="E90" s="304"/>
      <c r="F90" s="304"/>
      <c r="G90" s="304"/>
      <c r="H90" s="304"/>
    </row>
    <row r="91" spans="2:8" ht="18" customHeight="1" x14ac:dyDescent="0.35">
      <c r="B91" s="334"/>
      <c r="C91" s="304"/>
      <c r="D91" s="304"/>
      <c r="E91" s="304"/>
      <c r="F91" s="304"/>
      <c r="G91" s="304"/>
      <c r="H91" s="304"/>
    </row>
    <row r="92" spans="2:8" ht="32.4" customHeight="1" x14ac:dyDescent="0.4">
      <c r="B92" s="81"/>
      <c r="C92" s="115"/>
      <c r="D92" s="175"/>
      <c r="E92" s="175"/>
      <c r="F92" s="175"/>
      <c r="G92" s="164"/>
      <c r="H92" s="164"/>
    </row>
    <row r="93" spans="2:8" ht="32.4" customHeight="1" x14ac:dyDescent="0.35">
      <c r="B93" s="213" t="s">
        <v>78</v>
      </c>
      <c r="C93" s="329"/>
      <c r="D93" s="329"/>
      <c r="E93" s="329"/>
      <c r="F93" s="329"/>
      <c r="G93" s="329"/>
      <c r="H93" s="329"/>
    </row>
    <row r="94" spans="2:8" ht="32.4" customHeight="1" x14ac:dyDescent="0.35">
      <c r="B94" s="213" t="s">
        <v>79</v>
      </c>
      <c r="C94" s="329"/>
      <c r="D94" s="329"/>
      <c r="E94" s="329"/>
      <c r="F94" s="329"/>
      <c r="G94" s="329"/>
      <c r="H94" s="329"/>
    </row>
    <row r="95" spans="2:8" ht="32.4" customHeight="1" x14ac:dyDescent="0.35">
      <c r="B95" s="213" t="s">
        <v>80</v>
      </c>
      <c r="C95" s="329"/>
      <c r="D95" s="329"/>
      <c r="E95" s="329"/>
      <c r="F95" s="329"/>
      <c r="G95" s="329"/>
      <c r="H95" s="329"/>
    </row>
    <row r="96" spans="2:8" ht="32.4" customHeight="1" x14ac:dyDescent="0.35">
      <c r="B96" s="213" t="s">
        <v>81</v>
      </c>
      <c r="C96" s="329"/>
      <c r="D96" s="329"/>
      <c r="E96" s="329"/>
      <c r="F96" s="329"/>
      <c r="G96" s="329"/>
      <c r="H96" s="329"/>
    </row>
    <row r="97" spans="2:8" ht="32.4" customHeight="1" x14ac:dyDescent="0.35">
      <c r="B97" s="213" t="s">
        <v>155</v>
      </c>
      <c r="C97" s="329"/>
      <c r="D97" s="329"/>
      <c r="E97" s="329"/>
      <c r="F97" s="329"/>
      <c r="G97" s="329"/>
      <c r="H97" s="329"/>
    </row>
    <row r="98" spans="2:8" ht="32.4" customHeight="1" x14ac:dyDescent="0.35">
      <c r="B98" s="213" t="s">
        <v>83</v>
      </c>
      <c r="C98" s="329"/>
      <c r="D98" s="329"/>
      <c r="E98" s="329"/>
      <c r="F98" s="329"/>
      <c r="G98" s="329"/>
      <c r="H98" s="329"/>
    </row>
    <row r="99" spans="2:8" ht="32.4" customHeight="1" x14ac:dyDescent="0.35">
      <c r="B99" s="213" t="s">
        <v>84</v>
      </c>
      <c r="C99" s="333" t="s">
        <v>85</v>
      </c>
      <c r="D99" s="333"/>
      <c r="E99" s="333"/>
      <c r="F99" s="333"/>
      <c r="G99" s="333"/>
      <c r="H99" s="333"/>
    </row>
    <row r="100" spans="2:8" ht="32.4" customHeight="1" x14ac:dyDescent="0.35">
      <c r="B100" s="213" t="s">
        <v>86</v>
      </c>
      <c r="C100" s="329"/>
      <c r="D100" s="329"/>
      <c r="E100" s="329"/>
      <c r="F100" s="329"/>
      <c r="G100" s="329"/>
      <c r="H100" s="329"/>
    </row>
    <row r="101" spans="2:8" ht="21" x14ac:dyDescent="0.4">
      <c r="B101" s="81"/>
    </row>
  </sheetData>
  <mergeCells count="54">
    <mergeCell ref="B49:H49"/>
    <mergeCell ref="B70:H70"/>
    <mergeCell ref="B80:B83"/>
    <mergeCell ref="C80:C83"/>
    <mergeCell ref="B2:H2"/>
    <mergeCell ref="B13:H13"/>
    <mergeCell ref="B53:B57"/>
    <mergeCell ref="E55:G55"/>
    <mergeCell ref="E56:G56"/>
    <mergeCell ref="E57:G57"/>
    <mergeCell ref="C45:D45"/>
    <mergeCell ref="C46:D46"/>
    <mergeCell ref="E63:G63"/>
    <mergeCell ref="E52:G52"/>
    <mergeCell ref="B18:B19"/>
    <mergeCell ref="B20:B22"/>
    <mergeCell ref="B24:B25"/>
    <mergeCell ref="B32:B34"/>
    <mergeCell ref="B36:B38"/>
    <mergeCell ref="B40:B43"/>
    <mergeCell ref="C28:D28"/>
    <mergeCell ref="C27:D27"/>
    <mergeCell ref="C34:E34"/>
    <mergeCell ref="C38:E38"/>
    <mergeCell ref="C43:E43"/>
    <mergeCell ref="B30:H30"/>
    <mergeCell ref="H15:H16"/>
    <mergeCell ref="C4:H4"/>
    <mergeCell ref="C5:H5"/>
    <mergeCell ref="C6:H6"/>
    <mergeCell ref="C7:H7"/>
    <mergeCell ref="C9:H9"/>
    <mergeCell ref="C10:H10"/>
    <mergeCell ref="C8:H8"/>
    <mergeCell ref="C15:C16"/>
    <mergeCell ref="D15:D16"/>
    <mergeCell ref="E15:E16"/>
    <mergeCell ref="F15:F16"/>
    <mergeCell ref="G15:G16"/>
    <mergeCell ref="C98:H98"/>
    <mergeCell ref="C99:H99"/>
    <mergeCell ref="C100:H100"/>
    <mergeCell ref="B87:B91"/>
    <mergeCell ref="C87:H91"/>
    <mergeCell ref="C93:H93"/>
    <mergeCell ref="C94:H94"/>
    <mergeCell ref="C95:H95"/>
    <mergeCell ref="B64:B65"/>
    <mergeCell ref="E64:G64"/>
    <mergeCell ref="E65:G65"/>
    <mergeCell ref="C96:H96"/>
    <mergeCell ref="C97:H97"/>
    <mergeCell ref="E67:G67"/>
    <mergeCell ref="E68:G68"/>
  </mergeCells>
  <conditionalFormatting sqref="C80">
    <cfRule type="containsText" dxfId="56" priority="1" operator="containsText" text="Avis d'ajournement">
      <formula>NOT(ISERROR(SEARCH("Avis d'ajournement",C80)))</formula>
    </cfRule>
    <cfRule type="containsText" dxfId="55" priority="2" operator="containsText" text="Avis défavorable">
      <formula>NOT(ISERROR(SEARCH("Avis défavorable",C80)))</formula>
    </cfRule>
    <cfRule type="containsText" dxfId="54" priority="3" operator="containsText" text="Avis favorable">
      <formula>NOT(ISERROR(SEARCH("Avis favorable",C80)))</formula>
    </cfRule>
  </conditionalFormatting>
  <dataValidations count="7">
    <dataValidation type="list" allowBlank="1" showInputMessage="1" showErrorMessage="1" sqref="D17:D22 D33 D37 D41:D42" xr:uid="{B72382F9-D0AF-4B65-B0EE-A85AF659C7F6}">
      <formula1>"1,2,3,4"</formula1>
    </dataValidation>
    <dataValidation type="list" allowBlank="1" showInputMessage="1" showErrorMessage="1" sqref="D23" xr:uid="{5449E5AA-B42D-432C-ADE6-2493B870C420}">
      <formula1>"Projet sans infrastructure,1,2,3,4"</formula1>
    </dataValidation>
    <dataValidation type="list" allowBlank="1" showInputMessage="1" showErrorMessage="1" sqref="D24:D25" xr:uid="{68F8DE8B-156F-414C-B25E-95A48EFC2270}">
      <formula1>"Projet sans études,1,2,3,4"</formula1>
    </dataValidation>
    <dataValidation type="list" allowBlank="1" showInputMessage="1" showErrorMessage="1" sqref="C28:C29" xr:uid="{30C0971C-4F91-4B3B-B2C6-C4AA4945E424}">
      <formula1>"Sans études avec infrastructure, Sans études sans infrastructure,Avec études sans infrastructure,Avec études avec infrastructure"</formula1>
    </dataValidation>
    <dataValidation type="list" allowBlank="1" showInputMessage="1" showErrorMessage="1" sqref="D64 D53 D55:D56" xr:uid="{645F9A6D-C4DD-495B-8AE9-B2AB684DF7F3}">
      <formula1>"0,1"</formula1>
    </dataValidation>
    <dataValidation type="list" allowBlank="1" showInputMessage="1" showErrorMessage="1" sqref="D54" xr:uid="{D614388E-CFE9-45C0-887D-9E3F8B75A930}">
      <formula1>"0,1,2"</formula1>
    </dataValidation>
    <dataValidation type="list" allowBlank="1" showInputMessage="1" showErrorMessage="1" sqref="C68" xr:uid="{7C06B2CF-B299-4650-9ADD-3D61F25651E0}">
      <formula1>"Tout domaine d'intervention"</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EBE0D19-5CAE-469F-912B-39EFE7F2A659}">
          <x14:formula1>
            <xm:f>DI!$C$3:$C$9</xm:f>
          </x14:formula1>
          <xm:sqref>C8:H8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527B5-8CE8-4706-B7F7-70632E0DCF0B}">
  <sheetPr>
    <tabColor rgb="FFFFFF00"/>
  </sheetPr>
  <dimension ref="A1:P106"/>
  <sheetViews>
    <sheetView showGridLines="0" topLeftCell="A31" zoomScale="55" zoomScaleNormal="55" workbookViewId="0">
      <selection activeCell="C28" sqref="C28:D28"/>
    </sheetView>
  </sheetViews>
  <sheetFormatPr baseColWidth="10" defaultColWidth="11.44140625" defaultRowHeight="18" x14ac:dyDescent="0.35"/>
  <cols>
    <col min="1" max="1" width="27.6640625" style="31" customWidth="1"/>
    <col min="2" max="2" width="45.6640625" style="31" customWidth="1"/>
    <col min="3" max="3" width="123.6640625" style="31" customWidth="1"/>
    <col min="4" max="4" width="19.5546875" style="31" customWidth="1"/>
    <col min="5" max="5" width="20.44140625" style="31" customWidth="1"/>
    <col min="6" max="6" width="20.88671875" style="31" customWidth="1"/>
    <col min="7" max="7" width="83.44140625" style="31" customWidth="1"/>
    <col min="8" max="8" width="90.5546875" style="31" customWidth="1"/>
    <col min="9" max="9" width="28.109375" style="31" customWidth="1"/>
    <col min="10" max="12" width="11.44140625" style="31"/>
    <col min="13" max="13" width="65" style="31" customWidth="1"/>
    <col min="14" max="16384" width="11.44140625" style="31"/>
  </cols>
  <sheetData>
    <row r="1" spans="1:16" s="48" customFormat="1" ht="99.75" customHeight="1" x14ac:dyDescent="0.35"/>
    <row r="2" spans="1:16" s="48" customFormat="1" ht="52.5" customHeight="1" x14ac:dyDescent="0.35">
      <c r="B2" s="286" t="s">
        <v>156</v>
      </c>
      <c r="C2" s="286"/>
      <c r="D2" s="286"/>
      <c r="E2" s="286"/>
      <c r="F2" s="286"/>
      <c r="G2" s="286"/>
      <c r="H2" s="286"/>
    </row>
    <row r="3" spans="1:16" x14ac:dyDescent="0.35">
      <c r="B3" s="48"/>
      <c r="C3" s="49"/>
      <c r="D3" s="49"/>
      <c r="E3" s="49"/>
    </row>
    <row r="4" spans="1:16" ht="21" x14ac:dyDescent="0.35">
      <c r="B4" s="176" t="s">
        <v>111</v>
      </c>
      <c r="C4" s="372"/>
      <c r="D4" s="372"/>
      <c r="E4" s="372"/>
      <c r="F4" s="372"/>
      <c r="G4" s="372"/>
      <c r="H4" s="372"/>
    </row>
    <row r="5" spans="1:16" ht="21" x14ac:dyDescent="0.35">
      <c r="B5" s="176" t="s">
        <v>112</v>
      </c>
      <c r="C5" s="372"/>
      <c r="D5" s="372"/>
      <c r="E5" s="372"/>
      <c r="F5" s="372"/>
      <c r="G5" s="372"/>
      <c r="H5" s="372"/>
    </row>
    <row r="6" spans="1:16" ht="21" x14ac:dyDescent="0.35">
      <c r="B6" s="176" t="s">
        <v>113</v>
      </c>
      <c r="C6" s="372" t="s">
        <v>114</v>
      </c>
      <c r="D6" s="372"/>
      <c r="E6" s="372"/>
      <c r="F6" s="372"/>
      <c r="G6" s="372"/>
      <c r="H6" s="372"/>
    </row>
    <row r="7" spans="1:16" ht="20.399999999999999" customHeight="1" x14ac:dyDescent="0.35">
      <c r="B7" s="176" t="s">
        <v>157</v>
      </c>
      <c r="C7" s="372" t="s">
        <v>158</v>
      </c>
      <c r="D7" s="372"/>
      <c r="E7" s="372"/>
      <c r="F7" s="372"/>
      <c r="G7" s="372"/>
      <c r="H7" s="372"/>
    </row>
    <row r="8" spans="1:16" ht="20.399999999999999" customHeight="1" x14ac:dyDescent="0.35">
      <c r="B8" s="176" t="s">
        <v>117</v>
      </c>
      <c r="C8" s="379"/>
      <c r="D8" s="380"/>
      <c r="E8" s="380"/>
      <c r="F8" s="380"/>
      <c r="G8" s="380"/>
      <c r="H8" s="381"/>
    </row>
    <row r="9" spans="1:16" ht="51" customHeight="1" x14ac:dyDescent="0.35">
      <c r="B9" s="176" t="s">
        <v>118</v>
      </c>
      <c r="C9" s="372"/>
      <c r="D9" s="372"/>
      <c r="E9" s="372"/>
      <c r="F9" s="372"/>
      <c r="G9" s="372"/>
      <c r="H9" s="372"/>
    </row>
    <row r="10" spans="1:16" ht="21" x14ac:dyDescent="0.35">
      <c r="B10" s="176" t="s">
        <v>119</v>
      </c>
      <c r="C10" s="372"/>
      <c r="D10" s="372"/>
      <c r="E10" s="372"/>
      <c r="F10" s="372"/>
      <c r="G10" s="372"/>
      <c r="H10" s="372"/>
    </row>
    <row r="11" spans="1:16" s="148" customFormat="1" ht="21" x14ac:dyDescent="0.35">
      <c r="B11" s="251"/>
      <c r="C11" s="250"/>
      <c r="D11" s="250"/>
      <c r="E11" s="250"/>
      <c r="F11" s="250"/>
      <c r="G11" s="250"/>
      <c r="H11" s="250"/>
    </row>
    <row r="12" spans="1:16" ht="35.1" customHeight="1" x14ac:dyDescent="0.45">
      <c r="B12" s="106"/>
      <c r="C12" s="32"/>
      <c r="E12" s="33"/>
      <c r="F12" s="33"/>
      <c r="G12" s="34"/>
      <c r="H12" s="34"/>
      <c r="M12" s="98"/>
      <c r="N12" s="93"/>
      <c r="O12" s="93"/>
      <c r="P12" s="93"/>
    </row>
    <row r="13" spans="1:16" s="48" customFormat="1" ht="44.1" customHeight="1" x14ac:dyDescent="0.35">
      <c r="B13" s="350" t="s">
        <v>120</v>
      </c>
      <c r="C13" s="351"/>
      <c r="D13" s="351"/>
      <c r="E13" s="351"/>
      <c r="F13" s="351"/>
      <c r="G13" s="351"/>
      <c r="H13" s="352"/>
    </row>
    <row r="14" spans="1:16" ht="23.4" x14ac:dyDescent="0.45">
      <c r="B14" s="106"/>
      <c r="C14" s="32"/>
      <c r="D14" s="91"/>
      <c r="E14" s="33"/>
      <c r="F14" s="33"/>
      <c r="G14" s="34"/>
      <c r="H14" s="34"/>
      <c r="M14" s="92"/>
      <c r="N14" s="93"/>
      <c r="O14" s="93"/>
      <c r="P14" s="93"/>
    </row>
    <row r="15" spans="1:16" ht="39.9" customHeight="1" x14ac:dyDescent="0.35">
      <c r="A15" s="31" t="s">
        <v>4</v>
      </c>
      <c r="B15" s="155"/>
      <c r="C15" s="335" t="s">
        <v>121</v>
      </c>
      <c r="D15" s="335" t="s">
        <v>122</v>
      </c>
      <c r="E15" s="335" t="s">
        <v>123</v>
      </c>
      <c r="F15" s="335" t="s">
        <v>8</v>
      </c>
      <c r="G15" s="335" t="s">
        <v>9</v>
      </c>
      <c r="H15" s="335" t="s">
        <v>10</v>
      </c>
      <c r="J15" s="48"/>
    </row>
    <row r="16" spans="1:16" ht="39.9" customHeight="1" x14ac:dyDescent="0.35">
      <c r="B16" s="155"/>
      <c r="C16" s="336"/>
      <c r="D16" s="336"/>
      <c r="E16" s="336"/>
      <c r="F16" s="336"/>
      <c r="G16" s="336"/>
      <c r="H16" s="336"/>
      <c r="J16" s="131"/>
    </row>
    <row r="17" spans="2:11" ht="36" x14ac:dyDescent="0.35">
      <c r="B17" s="195" t="s">
        <v>11</v>
      </c>
      <c r="C17" s="35" t="s">
        <v>124</v>
      </c>
      <c r="D17" s="160"/>
      <c r="E17" s="36">
        <v>4</v>
      </c>
      <c r="F17" s="160">
        <f t="shared" ref="F17:F22" si="0">D17*E17</f>
        <v>0</v>
      </c>
      <c r="G17" s="36" t="s">
        <v>13</v>
      </c>
      <c r="H17" s="37"/>
      <c r="J17" s="132"/>
    </row>
    <row r="18" spans="2:11" ht="36" x14ac:dyDescent="0.35">
      <c r="B18" s="369" t="s">
        <v>14</v>
      </c>
      <c r="C18" s="35" t="s">
        <v>15</v>
      </c>
      <c r="D18" s="160"/>
      <c r="E18" s="36">
        <v>4</v>
      </c>
      <c r="F18" s="160">
        <f t="shared" si="0"/>
        <v>0</v>
      </c>
      <c r="G18" s="36" t="s">
        <v>13</v>
      </c>
      <c r="H18" s="37"/>
      <c r="J18" s="131"/>
    </row>
    <row r="19" spans="2:11" ht="72" x14ac:dyDescent="0.35">
      <c r="B19" s="370"/>
      <c r="C19" s="35" t="s">
        <v>16</v>
      </c>
      <c r="D19" s="160"/>
      <c r="E19" s="36">
        <v>5</v>
      </c>
      <c r="F19" s="160">
        <f t="shared" si="0"/>
        <v>0</v>
      </c>
      <c r="G19" s="36" t="s">
        <v>13</v>
      </c>
      <c r="H19" s="37"/>
      <c r="J19" s="131"/>
    </row>
    <row r="20" spans="2:11" ht="36" customHeight="1" x14ac:dyDescent="0.35">
      <c r="B20" s="373" t="s">
        <v>17</v>
      </c>
      <c r="C20" s="35" t="s">
        <v>18</v>
      </c>
      <c r="D20" s="160"/>
      <c r="E20" s="36">
        <v>3</v>
      </c>
      <c r="F20" s="160">
        <f t="shared" si="0"/>
        <v>0</v>
      </c>
      <c r="G20" s="36"/>
      <c r="H20" s="37"/>
      <c r="J20" s="98"/>
    </row>
    <row r="21" spans="2:11" ht="18" customHeight="1" x14ac:dyDescent="0.35">
      <c r="B21" s="374"/>
      <c r="C21" s="35" t="s">
        <v>19</v>
      </c>
      <c r="D21" s="160"/>
      <c r="E21" s="36">
        <v>2</v>
      </c>
      <c r="F21" s="160">
        <f t="shared" si="0"/>
        <v>0</v>
      </c>
      <c r="G21" s="36"/>
      <c r="H21" s="37"/>
      <c r="J21" s="98"/>
    </row>
    <row r="22" spans="2:11" ht="72" customHeight="1" x14ac:dyDescent="0.35">
      <c r="B22" s="375"/>
      <c r="C22" s="35" t="s">
        <v>20</v>
      </c>
      <c r="D22" s="160">
        <v>1</v>
      </c>
      <c r="E22" s="36">
        <v>2</v>
      </c>
      <c r="F22" s="160">
        <f t="shared" si="0"/>
        <v>2</v>
      </c>
      <c r="G22" s="36"/>
      <c r="H22" s="37"/>
      <c r="J22" s="98"/>
    </row>
    <row r="23" spans="2:11" ht="123" customHeight="1" x14ac:dyDescent="0.35">
      <c r="B23" s="253" t="s">
        <v>159</v>
      </c>
      <c r="C23" s="35" t="s">
        <v>22</v>
      </c>
      <c r="D23" s="160"/>
      <c r="E23" s="36">
        <v>1</v>
      </c>
      <c r="F23" s="160">
        <f>IF(D23="Projet sans infrastructure","N/A",D23*E23)</f>
        <v>0</v>
      </c>
      <c r="G23" s="36" t="s">
        <v>13</v>
      </c>
      <c r="H23" s="37"/>
      <c r="J23" s="98"/>
      <c r="K23" s="94"/>
    </row>
    <row r="24" spans="2:11" ht="36" customHeight="1" x14ac:dyDescent="0.35">
      <c r="B24" s="369" t="s">
        <v>126</v>
      </c>
      <c r="C24" s="35" t="s">
        <v>24</v>
      </c>
      <c r="D24" s="160"/>
      <c r="E24" s="36">
        <v>3</v>
      </c>
      <c r="F24" s="160">
        <f>IF(D24="Projet sans études","N/A",D24*E24)</f>
        <v>0</v>
      </c>
      <c r="G24" s="36" t="s">
        <v>13</v>
      </c>
      <c r="H24" s="37"/>
      <c r="J24" s="98"/>
    </row>
    <row r="25" spans="2:11" ht="57.9" customHeight="1" x14ac:dyDescent="0.35">
      <c r="B25" s="370"/>
      <c r="C25" s="35" t="s">
        <v>25</v>
      </c>
      <c r="D25" s="160"/>
      <c r="E25" s="36">
        <v>2</v>
      </c>
      <c r="F25" s="160">
        <f>IF(D25="Projet sans études","N/A",D25*E25)</f>
        <v>0</v>
      </c>
      <c r="G25" s="36" t="s">
        <v>13</v>
      </c>
      <c r="H25" s="37"/>
      <c r="J25" s="98"/>
    </row>
    <row r="26" spans="2:11" ht="21" x14ac:dyDescent="0.4">
      <c r="B26" s="46"/>
      <c r="C26" s="38"/>
      <c r="D26" s="39"/>
      <c r="E26" s="39"/>
      <c r="F26" s="39"/>
      <c r="G26" s="39"/>
      <c r="H26" s="39"/>
      <c r="J26" s="48"/>
    </row>
    <row r="27" spans="2:11" s="48" customFormat="1" ht="42.6" customHeight="1" x14ac:dyDescent="0.4">
      <c r="B27" s="81"/>
      <c r="C27" s="345" t="s">
        <v>127</v>
      </c>
      <c r="D27" s="346"/>
      <c r="E27" s="260" t="s">
        <v>128</v>
      </c>
      <c r="F27" s="260" t="s">
        <v>129</v>
      </c>
      <c r="G27" s="260" t="s">
        <v>9</v>
      </c>
      <c r="H27" s="260" t="s">
        <v>10</v>
      </c>
    </row>
    <row r="28" spans="2:11" s="48" customFormat="1" ht="38.4" customHeight="1" x14ac:dyDescent="0.35">
      <c r="B28" s="261" t="s">
        <v>26</v>
      </c>
      <c r="C28" s="344" t="s">
        <v>127</v>
      </c>
      <c r="D28" s="344"/>
      <c r="E28" s="161" t="str">
        <f>IF(C28="Sans études avec infrastructure",21,IF(C28="Sans études sans infrastructure",20,IF(C28="Avec études sans infrastructure",25,IF(C28="Avec études avec infrastructure",26,""))))</f>
        <v/>
      </c>
      <c r="F28" s="262">
        <f>SUM(F17:F25)</f>
        <v>2</v>
      </c>
      <c r="G28" s="163"/>
      <c r="H28" s="163"/>
    </row>
    <row r="29" spans="2:11" s="48" customFormat="1" ht="38.4" customHeight="1" x14ac:dyDescent="0.4">
      <c r="B29" s="81"/>
      <c r="C29" s="81"/>
      <c r="D29" s="81"/>
      <c r="E29" s="81"/>
      <c r="F29" s="81"/>
      <c r="G29" s="81"/>
      <c r="H29" s="81"/>
    </row>
    <row r="30" spans="2:11" s="48" customFormat="1" ht="39.6" customHeight="1" x14ac:dyDescent="0.35">
      <c r="B30" s="350" t="s">
        <v>130</v>
      </c>
      <c r="C30" s="351"/>
      <c r="D30" s="351"/>
      <c r="E30" s="351"/>
      <c r="F30" s="351"/>
      <c r="G30" s="351"/>
      <c r="H30" s="352"/>
    </row>
    <row r="32" spans="2:11" ht="67.5" customHeight="1" x14ac:dyDescent="0.35">
      <c r="B32" s="378" t="s">
        <v>157</v>
      </c>
      <c r="C32" s="265" t="s">
        <v>132</v>
      </c>
      <c r="D32" s="265" t="s">
        <v>6</v>
      </c>
      <c r="E32" s="265" t="s">
        <v>133</v>
      </c>
      <c r="F32" s="265" t="s">
        <v>134</v>
      </c>
      <c r="G32" s="265" t="s">
        <v>46</v>
      </c>
      <c r="H32" s="265" t="s">
        <v>10</v>
      </c>
    </row>
    <row r="33" spans="2:10" ht="36" x14ac:dyDescent="0.35">
      <c r="B33" s="378"/>
      <c r="C33" s="112" t="s">
        <v>160</v>
      </c>
      <c r="D33" s="160"/>
      <c r="E33" s="108">
        <v>2</v>
      </c>
      <c r="F33" s="108">
        <f>D33*E33</f>
        <v>0</v>
      </c>
      <c r="G33" s="109"/>
      <c r="H33" s="109"/>
    </row>
    <row r="34" spans="2:10" x14ac:dyDescent="0.35">
      <c r="B34" s="378"/>
      <c r="C34" s="129" t="s">
        <v>161</v>
      </c>
      <c r="D34" s="160"/>
      <c r="E34" s="108">
        <v>2</v>
      </c>
      <c r="F34" s="108">
        <f>D34*E34</f>
        <v>0</v>
      </c>
      <c r="G34" s="109"/>
      <c r="H34" s="109"/>
    </row>
    <row r="35" spans="2:10" x14ac:dyDescent="0.35">
      <c r="B35" s="378"/>
      <c r="C35" s="112" t="s">
        <v>162</v>
      </c>
      <c r="D35" s="160"/>
      <c r="E35" s="108">
        <v>1</v>
      </c>
      <c r="F35" s="108">
        <f>D35*E35</f>
        <v>0</v>
      </c>
      <c r="G35" s="109"/>
      <c r="H35" s="109"/>
    </row>
    <row r="36" spans="2:10" x14ac:dyDescent="0.35">
      <c r="B36" s="378"/>
      <c r="C36" s="112" t="s">
        <v>163</v>
      </c>
      <c r="D36" s="160"/>
      <c r="E36" s="108">
        <v>2</v>
      </c>
      <c r="F36" s="108">
        <f>D36*E36</f>
        <v>0</v>
      </c>
      <c r="G36" s="109"/>
      <c r="H36" s="109"/>
    </row>
    <row r="37" spans="2:10" x14ac:dyDescent="0.35">
      <c r="B37" s="378"/>
      <c r="C37" s="112" t="s">
        <v>164</v>
      </c>
      <c r="D37" s="160"/>
      <c r="E37" s="108">
        <v>4</v>
      </c>
      <c r="F37" s="108">
        <f>D37*E37</f>
        <v>0</v>
      </c>
      <c r="G37" s="109"/>
      <c r="H37" s="109"/>
    </row>
    <row r="38" spans="2:10" ht="18" customHeight="1" x14ac:dyDescent="0.35"/>
    <row r="39" spans="2:10" s="48" customFormat="1" ht="42.6" customHeight="1" x14ac:dyDescent="0.4">
      <c r="B39" s="81"/>
      <c r="C39" s="366" t="s">
        <v>127</v>
      </c>
      <c r="D39" s="367"/>
      <c r="E39" s="268" t="s">
        <v>128</v>
      </c>
      <c r="F39" s="268" t="s">
        <v>129</v>
      </c>
      <c r="G39" s="268" t="s">
        <v>9</v>
      </c>
      <c r="H39" s="268" t="s">
        <v>10</v>
      </c>
    </row>
    <row r="40" spans="2:10" s="48" customFormat="1" ht="38.4" customHeight="1" x14ac:dyDescent="0.35">
      <c r="B40" s="261" t="s">
        <v>141</v>
      </c>
      <c r="C40" s="376"/>
      <c r="D40" s="377"/>
      <c r="E40" s="161">
        <f>4*SUM(E33:E37)</f>
        <v>44</v>
      </c>
      <c r="F40" s="262">
        <f>SUM(F33:F37)</f>
        <v>0</v>
      </c>
      <c r="G40" s="163"/>
      <c r="H40" s="163"/>
    </row>
    <row r="41" spans="2:10" ht="69.599999999999994" customHeight="1" x14ac:dyDescent="0.35"/>
    <row r="42" spans="2:10" s="48" customFormat="1" ht="38.1" customHeight="1" x14ac:dyDescent="0.35">
      <c r="B42" s="350" t="s">
        <v>142</v>
      </c>
      <c r="C42" s="351"/>
      <c r="D42" s="351"/>
      <c r="E42" s="351"/>
      <c r="F42" s="351"/>
      <c r="G42" s="351"/>
      <c r="H42" s="352"/>
    </row>
    <row r="43" spans="2:10" s="130" customFormat="1" ht="23.4" x14ac:dyDescent="0.45">
      <c r="B43" s="106"/>
    </row>
    <row r="44" spans="2:10" s="48" customFormat="1" ht="23.4" x14ac:dyDescent="0.45">
      <c r="B44" s="194" t="s">
        <v>143</v>
      </c>
    </row>
    <row r="45" spans="2:10" s="48" customFormat="1" x14ac:dyDescent="0.35">
      <c r="B45" s="51"/>
      <c r="C45" s="52"/>
      <c r="D45" s="156"/>
    </row>
    <row r="46" spans="2:10" s="48" customFormat="1" ht="21" x14ac:dyDescent="0.35">
      <c r="C46" s="265" t="s">
        <v>44</v>
      </c>
      <c r="D46" s="265" t="s">
        <v>45</v>
      </c>
      <c r="E46" s="327" t="s">
        <v>46</v>
      </c>
      <c r="F46" s="327"/>
      <c r="G46" s="327"/>
      <c r="H46" s="265" t="s">
        <v>10</v>
      </c>
    </row>
    <row r="47" spans="2:10" s="48" customFormat="1" ht="54" x14ac:dyDescent="0.35">
      <c r="B47" s="335" t="s">
        <v>47</v>
      </c>
      <c r="C47" s="193" t="s">
        <v>48</v>
      </c>
      <c r="D47" s="168"/>
      <c r="E47" s="169"/>
      <c r="F47" s="170"/>
      <c r="G47" s="182"/>
      <c r="H47" s="135"/>
      <c r="J47" s="99"/>
    </row>
    <row r="48" spans="2:10" s="48" customFormat="1" ht="117.75" customHeight="1" x14ac:dyDescent="0.35">
      <c r="B48" s="356"/>
      <c r="C48" s="184" t="s">
        <v>49</v>
      </c>
      <c r="D48" s="168"/>
      <c r="E48" s="169"/>
      <c r="F48" s="170"/>
      <c r="G48" s="182"/>
      <c r="H48" s="189"/>
      <c r="I48" s="164"/>
      <c r="J48" s="99"/>
    </row>
    <row r="49" spans="2:10" s="48" customFormat="1" ht="36" x14ac:dyDescent="0.35">
      <c r="B49" s="356"/>
      <c r="C49" s="185" t="s">
        <v>51</v>
      </c>
      <c r="D49" s="171"/>
      <c r="E49" s="357"/>
      <c r="F49" s="358"/>
      <c r="G49" s="359"/>
      <c r="H49" s="190"/>
    </row>
    <row r="50" spans="2:10" s="48" customFormat="1" ht="36" x14ac:dyDescent="0.35">
      <c r="B50" s="356"/>
      <c r="C50" s="187" t="s">
        <v>144</v>
      </c>
      <c r="D50" s="188"/>
      <c r="E50" s="360"/>
      <c r="F50" s="361"/>
      <c r="G50" s="362"/>
      <c r="H50" s="191"/>
      <c r="I50" s="38"/>
      <c r="J50" s="38"/>
    </row>
    <row r="51" spans="2:10" s="48" customFormat="1" ht="18" customHeight="1" x14ac:dyDescent="0.35">
      <c r="B51" s="336"/>
      <c r="C51" s="186" t="s">
        <v>145</v>
      </c>
      <c r="D51" s="183">
        <f>SUM(D47:D50)</f>
        <v>0</v>
      </c>
      <c r="E51" s="363"/>
      <c r="F51" s="364"/>
      <c r="G51" s="365"/>
      <c r="H51" s="192"/>
    </row>
    <row r="52" spans="2:10" s="48" customFormat="1" ht="18" customHeight="1" x14ac:dyDescent="0.35">
      <c r="B52" s="31"/>
      <c r="C52" s="31"/>
      <c r="D52" s="31"/>
      <c r="E52" s="31"/>
      <c r="F52" s="31"/>
      <c r="G52" s="31"/>
      <c r="H52" s="31"/>
    </row>
    <row r="53" spans="2:10" s="48" customFormat="1" ht="42.6" customHeight="1" x14ac:dyDescent="0.4">
      <c r="B53" s="81"/>
      <c r="C53" s="269" t="s">
        <v>127</v>
      </c>
      <c r="D53" s="260" t="s">
        <v>129</v>
      </c>
      <c r="E53" s="327" t="s">
        <v>46</v>
      </c>
      <c r="F53" s="327"/>
      <c r="G53" s="327"/>
      <c r="H53" s="260" t="s">
        <v>10</v>
      </c>
    </row>
    <row r="54" spans="2:10" s="48" customFormat="1" ht="38.4" customHeight="1" x14ac:dyDescent="0.35">
      <c r="B54" s="261" t="s">
        <v>150</v>
      </c>
      <c r="C54" s="270"/>
      <c r="D54" s="199">
        <f>D51</f>
        <v>0</v>
      </c>
      <c r="E54" s="330"/>
      <c r="F54" s="331"/>
      <c r="G54" s="332"/>
      <c r="H54" s="163"/>
    </row>
    <row r="55" spans="2:10" s="48" customFormat="1" ht="18" customHeight="1" x14ac:dyDescent="0.35">
      <c r="B55" s="31"/>
      <c r="C55" s="31"/>
      <c r="D55" s="31"/>
      <c r="E55" s="31"/>
      <c r="F55" s="31"/>
      <c r="G55" s="31"/>
      <c r="H55" s="214"/>
    </row>
    <row r="56" spans="2:10" s="48" customFormat="1" ht="18" customHeight="1" x14ac:dyDescent="0.35">
      <c r="B56" s="31"/>
      <c r="C56" s="31"/>
      <c r="D56" s="31"/>
      <c r="E56" s="31"/>
      <c r="F56" s="31"/>
      <c r="G56" s="31"/>
      <c r="H56" s="214"/>
    </row>
    <row r="57" spans="2:10" s="48" customFormat="1" ht="33" customHeight="1" x14ac:dyDescent="0.35">
      <c r="B57" s="350" t="s">
        <v>151</v>
      </c>
      <c r="C57" s="351"/>
      <c r="D57" s="351"/>
      <c r="E57" s="351"/>
      <c r="F57" s="351"/>
      <c r="G57" s="351"/>
      <c r="H57" s="352"/>
    </row>
    <row r="58" spans="2:10" s="48" customFormat="1" ht="17.399999999999999" customHeight="1" x14ac:dyDescent="0.35"/>
    <row r="59" spans="2:10" s="48" customFormat="1" ht="39.6" customHeight="1" x14ac:dyDescent="0.35">
      <c r="B59" s="261" t="s">
        <v>26</v>
      </c>
      <c r="C59" s="202">
        <f>F28</f>
        <v>2</v>
      </c>
      <c r="G59" s="204" t="s">
        <v>62</v>
      </c>
      <c r="H59" s="203" t="s">
        <v>63</v>
      </c>
    </row>
    <row r="60" spans="2:10" s="48" customFormat="1" ht="39.6" customHeight="1" x14ac:dyDescent="0.35">
      <c r="B60" s="261" t="s">
        <v>141</v>
      </c>
      <c r="C60" s="200">
        <f>F40</f>
        <v>0</v>
      </c>
      <c r="G60" s="205"/>
      <c r="H60" s="203" t="s">
        <v>64</v>
      </c>
    </row>
    <row r="61" spans="2:10" s="48" customFormat="1" ht="39.6" customHeight="1" x14ac:dyDescent="0.35">
      <c r="B61" s="261" t="s">
        <v>150</v>
      </c>
      <c r="C61" s="201">
        <f>D54</f>
        <v>0</v>
      </c>
      <c r="G61" s="205"/>
      <c r="H61" s="203" t="s">
        <v>65</v>
      </c>
    </row>
    <row r="62" spans="2:10" s="48" customFormat="1" ht="39.6" customHeight="1" x14ac:dyDescent="0.35">
      <c r="B62" s="271" t="s">
        <v>152</v>
      </c>
      <c r="C62" s="272">
        <f>C59+C60</f>
        <v>2</v>
      </c>
      <c r="G62" s="206"/>
      <c r="H62" s="203" t="s">
        <v>66</v>
      </c>
    </row>
    <row r="63" spans="2:10" s="48" customFormat="1" ht="39.6" customHeight="1" x14ac:dyDescent="0.35">
      <c r="B63" s="271" t="s">
        <v>153</v>
      </c>
      <c r="C63" s="272">
        <f>C59+C60+C61</f>
        <v>2</v>
      </c>
      <c r="G63" s="207" t="s">
        <v>67</v>
      </c>
      <c r="H63" s="203" t="s">
        <v>68</v>
      </c>
    </row>
    <row r="64" spans="2:10" s="48" customFormat="1" ht="36" x14ac:dyDescent="0.35">
      <c r="G64" s="208"/>
      <c r="H64" s="203" t="s">
        <v>69</v>
      </c>
    </row>
    <row r="65" spans="2:8" s="48" customFormat="1" ht="47.4" customHeight="1" x14ac:dyDescent="0.35">
      <c r="G65" s="208"/>
      <c r="H65" s="203" t="s">
        <v>70</v>
      </c>
    </row>
    <row r="66" spans="2:8" s="48" customFormat="1" ht="36" x14ac:dyDescent="0.35">
      <c r="G66" s="209"/>
      <c r="H66" s="203" t="s">
        <v>71</v>
      </c>
    </row>
    <row r="67" spans="2:8" s="48" customFormat="1" ht="38.4" customHeight="1" x14ac:dyDescent="0.35">
      <c r="B67" s="353" t="s">
        <v>154</v>
      </c>
      <c r="C67" s="355" t="str">
        <f>IF(OR(C75=0,C28=""),"",IF(OR(AND(C28="Sans études avec infrastructure",C62&lt;22),AND(C28="Sans études sans infrastructure",C62&lt;21),AND(C28="Avec études sans infrastructure",C62&lt;26),AND(C28="Avec études avec infrastructure",C62&lt;27)),"Avis défavorable",IF(OR(AND(C28="Sans études avec infrastructure",C62&lt;43,C62&gt;21),AND(C28="Sans études sans infrastructure",C62&lt;41,C62&gt;20),AND(C28="Avec études sans infrastructure",C62&lt;51,C62&gt;25),AND(C28="Avec études avec infrastructure",C62&lt;53,C62&gt;26)),"Avis d'ajournement",IF(OR(AND(C28="Sans études avec infrastructure",C62&gt;42),AND(C28="Sans études sans infrastructure",C62&gt;40),AND(C28="Avec études sans infrastructure",C62&gt;50),AND(C28="Avec études avec infrastructure",C62&gt;52)),"Avis favorable"))))</f>
        <v/>
      </c>
      <c r="G67" s="210" t="s">
        <v>72</v>
      </c>
      <c r="H67" s="203" t="s">
        <v>73</v>
      </c>
    </row>
    <row r="68" spans="2:8" s="48" customFormat="1" ht="38.4" customHeight="1" x14ac:dyDescent="0.35">
      <c r="B68" s="353"/>
      <c r="C68" s="355"/>
      <c r="G68" s="211"/>
      <c r="H68" s="203" t="s">
        <v>74</v>
      </c>
    </row>
    <row r="69" spans="2:8" s="48" customFormat="1" ht="38.4" customHeight="1" x14ac:dyDescent="0.35">
      <c r="B69" s="353"/>
      <c r="C69" s="355"/>
      <c r="G69" s="211"/>
      <c r="H69" s="203" t="s">
        <v>75</v>
      </c>
    </row>
    <row r="70" spans="2:8" s="48" customFormat="1" ht="38.4" customHeight="1" x14ac:dyDescent="0.35">
      <c r="B70" s="354"/>
      <c r="C70" s="355"/>
      <c r="G70" s="212"/>
      <c r="H70" s="203" t="s">
        <v>76</v>
      </c>
    </row>
    <row r="71" spans="2:8" s="48" customFormat="1" ht="38.4" customHeight="1" x14ac:dyDescent="0.35"/>
    <row r="72" spans="2:8" s="48" customFormat="1" ht="38.4" customHeight="1" x14ac:dyDescent="0.35"/>
    <row r="73" spans="2:8" s="48" customFormat="1" ht="21" x14ac:dyDescent="0.4">
      <c r="B73" s="174"/>
      <c r="C73" s="80"/>
      <c r="D73" s="156"/>
      <c r="E73" s="156"/>
      <c r="F73" s="156"/>
    </row>
    <row r="74" spans="2:8" s="48" customFormat="1" ht="18" customHeight="1" x14ac:dyDescent="0.35">
      <c r="B74" s="334" t="s">
        <v>77</v>
      </c>
      <c r="C74" s="304"/>
      <c r="D74" s="304"/>
      <c r="E74" s="304"/>
      <c r="F74" s="304"/>
      <c r="G74" s="304"/>
      <c r="H74" s="304"/>
    </row>
    <row r="75" spans="2:8" s="48" customFormat="1" ht="18" customHeight="1" x14ac:dyDescent="0.35">
      <c r="B75" s="334"/>
      <c r="C75" s="304"/>
      <c r="D75" s="304"/>
      <c r="E75" s="304"/>
      <c r="F75" s="304"/>
      <c r="G75" s="304"/>
      <c r="H75" s="304"/>
    </row>
    <row r="76" spans="2:8" s="48" customFormat="1" ht="18" customHeight="1" x14ac:dyDescent="0.35">
      <c r="B76" s="334"/>
      <c r="C76" s="304"/>
      <c r="D76" s="304"/>
      <c r="E76" s="304"/>
      <c r="F76" s="304"/>
      <c r="G76" s="304"/>
      <c r="H76" s="304"/>
    </row>
    <row r="77" spans="2:8" s="48" customFormat="1" ht="18" customHeight="1" x14ac:dyDescent="0.35">
      <c r="B77" s="334"/>
      <c r="C77" s="304"/>
      <c r="D77" s="304"/>
      <c r="E77" s="304"/>
      <c r="F77" s="304"/>
      <c r="G77" s="304"/>
      <c r="H77" s="304"/>
    </row>
    <row r="78" spans="2:8" s="48" customFormat="1" ht="18" customHeight="1" x14ac:dyDescent="0.35">
      <c r="B78" s="334"/>
      <c r="C78" s="304"/>
      <c r="D78" s="304"/>
      <c r="E78" s="304"/>
      <c r="F78" s="304"/>
      <c r="G78" s="304"/>
      <c r="H78" s="304"/>
    </row>
    <row r="79" spans="2:8" s="48" customFormat="1" ht="32.4" customHeight="1" x14ac:dyDescent="0.4">
      <c r="B79" s="81"/>
      <c r="C79" s="115"/>
      <c r="D79" s="175"/>
      <c r="E79" s="175"/>
      <c r="F79" s="175"/>
      <c r="G79" s="164"/>
      <c r="H79" s="164"/>
    </row>
    <row r="80" spans="2:8" s="48" customFormat="1" ht="32.4" customHeight="1" x14ac:dyDescent="0.35">
      <c r="B80" s="213" t="s">
        <v>78</v>
      </c>
      <c r="C80" s="329"/>
      <c r="D80" s="329"/>
      <c r="E80" s="329"/>
      <c r="F80" s="329"/>
      <c r="G80" s="329"/>
      <c r="H80" s="329"/>
    </row>
    <row r="81" spans="1:8" s="48" customFormat="1" ht="32.4" customHeight="1" x14ac:dyDescent="0.35">
      <c r="B81" s="213" t="s">
        <v>79</v>
      </c>
      <c r="C81" s="329"/>
      <c r="D81" s="329"/>
      <c r="E81" s="329"/>
      <c r="F81" s="329"/>
      <c r="G81" s="329"/>
      <c r="H81" s="329"/>
    </row>
    <row r="82" spans="1:8" s="48" customFormat="1" ht="32.4" customHeight="1" x14ac:dyDescent="0.35">
      <c r="B82" s="213" t="s">
        <v>80</v>
      </c>
      <c r="C82" s="329"/>
      <c r="D82" s="329"/>
      <c r="E82" s="329"/>
      <c r="F82" s="329"/>
      <c r="G82" s="329"/>
      <c r="H82" s="329"/>
    </row>
    <row r="83" spans="1:8" s="48" customFormat="1" ht="32.4" customHeight="1" x14ac:dyDescent="0.35">
      <c r="B83" s="213" t="s">
        <v>81</v>
      </c>
      <c r="C83" s="329"/>
      <c r="D83" s="329"/>
      <c r="E83" s="329"/>
      <c r="F83" s="329"/>
      <c r="G83" s="329"/>
      <c r="H83" s="329"/>
    </row>
    <row r="84" spans="1:8" s="48" customFormat="1" ht="32.4" customHeight="1" x14ac:dyDescent="0.35">
      <c r="B84" s="213" t="s">
        <v>155</v>
      </c>
      <c r="C84" s="329"/>
      <c r="D84" s="329"/>
      <c r="E84" s="329"/>
      <c r="F84" s="329"/>
      <c r="G84" s="329"/>
      <c r="H84" s="329"/>
    </row>
    <row r="85" spans="1:8" s="48" customFormat="1" ht="32.4" customHeight="1" x14ac:dyDescent="0.35">
      <c r="B85" s="213" t="s">
        <v>83</v>
      </c>
      <c r="C85" s="329"/>
      <c r="D85" s="329"/>
      <c r="E85" s="329"/>
      <c r="F85" s="329"/>
      <c r="G85" s="329"/>
      <c r="H85" s="329"/>
    </row>
    <row r="86" spans="1:8" s="48" customFormat="1" ht="32.4" customHeight="1" x14ac:dyDescent="0.35">
      <c r="B86" s="213" t="s">
        <v>84</v>
      </c>
      <c r="C86" s="333" t="s">
        <v>85</v>
      </c>
      <c r="D86" s="333"/>
      <c r="E86" s="333"/>
      <c r="F86" s="333"/>
      <c r="G86" s="333"/>
      <c r="H86" s="333"/>
    </row>
    <row r="87" spans="1:8" s="48" customFormat="1" ht="32.4" customHeight="1" x14ac:dyDescent="0.35">
      <c r="B87" s="213" t="s">
        <v>86</v>
      </c>
      <c r="C87" s="329"/>
      <c r="D87" s="329"/>
      <c r="E87" s="329"/>
      <c r="F87" s="329"/>
      <c r="G87" s="329"/>
      <c r="H87" s="329"/>
    </row>
    <row r="88" spans="1:8" s="48" customFormat="1" ht="21" x14ac:dyDescent="0.4">
      <c r="B88" s="81"/>
    </row>
    <row r="89" spans="1:8" s="48" customFormat="1" x14ac:dyDescent="0.35"/>
    <row r="90" spans="1:8" s="48" customFormat="1" x14ac:dyDescent="0.35"/>
    <row r="91" spans="1:8" s="48" customFormat="1" x14ac:dyDescent="0.35"/>
    <row r="92" spans="1:8" s="48" customFormat="1" x14ac:dyDescent="0.35">
      <c r="A92" s="31"/>
      <c r="B92" s="31"/>
      <c r="C92" s="31"/>
      <c r="D92" s="31"/>
      <c r="E92" s="31"/>
      <c r="F92" s="31"/>
      <c r="G92" s="31"/>
      <c r="H92" s="31"/>
    </row>
    <row r="93" spans="1:8" s="48" customFormat="1" x14ac:dyDescent="0.35">
      <c r="A93" s="31"/>
      <c r="B93" s="31"/>
      <c r="C93" s="31"/>
      <c r="D93" s="31"/>
      <c r="E93" s="31"/>
      <c r="F93" s="31"/>
      <c r="G93" s="31"/>
      <c r="H93" s="31"/>
    </row>
    <row r="94" spans="1:8" s="48" customFormat="1" x14ac:dyDescent="0.35">
      <c r="A94" s="31"/>
      <c r="B94" s="31"/>
      <c r="C94" s="31"/>
      <c r="D94" s="31"/>
      <c r="E94" s="31"/>
      <c r="F94" s="31"/>
      <c r="G94" s="31"/>
      <c r="H94" s="31"/>
    </row>
    <row r="95" spans="1:8" s="48" customFormat="1" x14ac:dyDescent="0.35">
      <c r="A95" s="31"/>
      <c r="B95" s="31"/>
      <c r="C95" s="31"/>
      <c r="D95" s="31"/>
      <c r="E95" s="31"/>
      <c r="F95" s="31"/>
      <c r="G95" s="31"/>
      <c r="H95" s="31"/>
    </row>
    <row r="96" spans="1:8" s="48" customFormat="1" x14ac:dyDescent="0.35">
      <c r="A96" s="31"/>
      <c r="B96" s="31"/>
      <c r="C96" s="31"/>
      <c r="D96" s="31"/>
      <c r="E96" s="31"/>
      <c r="F96" s="31"/>
      <c r="G96" s="31"/>
      <c r="H96" s="31"/>
    </row>
    <row r="106" ht="18" customHeight="1" x14ac:dyDescent="0.35"/>
  </sheetData>
  <mergeCells count="45">
    <mergeCell ref="B67:B70"/>
    <mergeCell ref="C67:C70"/>
    <mergeCell ref="B74:B78"/>
    <mergeCell ref="C74:H78"/>
    <mergeCell ref="C80:H80"/>
    <mergeCell ref="B47:B51"/>
    <mergeCell ref="E51:G51"/>
    <mergeCell ref="E53:G53"/>
    <mergeCell ref="B57:H57"/>
    <mergeCell ref="E49:G49"/>
    <mergeCell ref="E50:G50"/>
    <mergeCell ref="E54:G54"/>
    <mergeCell ref="C28:D28"/>
    <mergeCell ref="C6:H6"/>
    <mergeCell ref="C4:H4"/>
    <mergeCell ref="C5:H5"/>
    <mergeCell ref="E46:G46"/>
    <mergeCell ref="C39:D39"/>
    <mergeCell ref="C40:D40"/>
    <mergeCell ref="B42:H42"/>
    <mergeCell ref="B32:B37"/>
    <mergeCell ref="B30:H30"/>
    <mergeCell ref="B24:B25"/>
    <mergeCell ref="C8:H8"/>
    <mergeCell ref="B2:H2"/>
    <mergeCell ref="B13:H13"/>
    <mergeCell ref="C27:D27"/>
    <mergeCell ref="C7:H7"/>
    <mergeCell ref="C9:H9"/>
    <mergeCell ref="C10:H10"/>
    <mergeCell ref="C15:C16"/>
    <mergeCell ref="D15:D16"/>
    <mergeCell ref="E15:E16"/>
    <mergeCell ref="F15:F16"/>
    <mergeCell ref="G15:G16"/>
    <mergeCell ref="H15:H16"/>
    <mergeCell ref="B18:B19"/>
    <mergeCell ref="B20:B22"/>
    <mergeCell ref="C86:H86"/>
    <mergeCell ref="C87:H87"/>
    <mergeCell ref="C81:H81"/>
    <mergeCell ref="C82:H82"/>
    <mergeCell ref="C83:H83"/>
    <mergeCell ref="C84:H84"/>
    <mergeCell ref="C85:H85"/>
  </mergeCells>
  <conditionalFormatting sqref="C67">
    <cfRule type="containsText" dxfId="53" priority="1" operator="containsText" text="Avis d'ajournement">
      <formula>NOT(ISERROR(SEARCH("Avis d'ajournement",C67)))</formula>
    </cfRule>
    <cfRule type="containsText" dxfId="52" priority="2" operator="containsText" text="Avis défavorable">
      <formula>NOT(ISERROR(SEARCH("Avis défavorable",C67)))</formula>
    </cfRule>
    <cfRule type="containsText" dxfId="51" priority="3" operator="containsText" text="Avis favorable">
      <formula>NOT(ISERROR(SEARCH("Avis favorable",C67)))</formula>
    </cfRule>
  </conditionalFormatting>
  <dataValidations count="7">
    <dataValidation type="list" allowBlank="1" showInputMessage="1" showErrorMessage="1" sqref="D17:D22 D33:D37" xr:uid="{41C5F302-C6AE-46A7-B6B6-0120AAFE680E}">
      <formula1>"1,2,3,4"</formula1>
    </dataValidation>
    <dataValidation type="list" allowBlank="1" showInputMessage="1" showErrorMessage="1" sqref="D23" xr:uid="{30480046-D646-4738-9CD6-2BF806D67D4C}">
      <formula1>"Projet sans infrastructure,1,2,3,4"</formula1>
    </dataValidation>
    <dataValidation type="list" allowBlank="1" showInputMessage="1" showErrorMessage="1" sqref="D24:D25" xr:uid="{CFD2D52B-01F0-4273-9EA3-D28CEAB4A944}">
      <formula1>"Projet sans études,1,2,3,4"</formula1>
    </dataValidation>
    <dataValidation type="list" allowBlank="1" showInputMessage="1" showErrorMessage="1" sqref="C28" xr:uid="{7F6C8AC5-8254-4290-A1D0-2343DE06EF96}">
      <formula1>"Sans études avec infrastructure, Sans études sans infrastructure,Avec études sans infrastructure,Avec études avec infrastructure"</formula1>
    </dataValidation>
    <dataValidation type="list" allowBlank="1" showInputMessage="1" showErrorMessage="1" sqref="C40 C54" xr:uid="{F2B36484-195E-42F3-8A9C-042D4E9FDE07}">
      <formula1>"Tout domaine d'intervention"</formula1>
    </dataValidation>
    <dataValidation type="list" allowBlank="1" showInputMessage="1" showErrorMessage="1" sqref="D47 D49:D50" xr:uid="{A0660F32-3FBF-48B4-B99D-A2EF3FF9E60E}">
      <formula1>"0,1"</formula1>
    </dataValidation>
    <dataValidation type="list" allowBlank="1" showInputMessage="1" showErrorMessage="1" sqref="D48" xr:uid="{B2D701B7-9A15-489A-BE7E-D3B2091A4038}">
      <formula1>"0,1,2"</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04579-5E3A-4FC2-911D-7E79696202EC}">
  <sheetPr>
    <tabColor rgb="FFFFFF00"/>
  </sheetPr>
  <dimension ref="A1:P127"/>
  <sheetViews>
    <sheetView showGridLines="0" topLeftCell="A59" zoomScale="55" zoomScaleNormal="55" workbookViewId="0">
      <selection activeCell="C74" sqref="A74:XFD74"/>
    </sheetView>
  </sheetViews>
  <sheetFormatPr baseColWidth="10" defaultColWidth="11.44140625" defaultRowHeight="18" x14ac:dyDescent="0.35"/>
  <cols>
    <col min="1" max="1" width="27.6640625" style="31" customWidth="1"/>
    <col min="2" max="2" width="40.88671875" style="31" customWidth="1"/>
    <col min="3" max="3" width="123.6640625" style="31" customWidth="1"/>
    <col min="4" max="4" width="19.5546875" style="31" customWidth="1"/>
    <col min="5" max="5" width="20.44140625" style="31" customWidth="1"/>
    <col min="6" max="6" width="20.88671875" style="31" customWidth="1"/>
    <col min="7" max="7" width="83.44140625" style="31" customWidth="1"/>
    <col min="8" max="8" width="90.5546875" style="31" customWidth="1"/>
    <col min="9" max="9" width="38.6640625" style="31" customWidth="1"/>
    <col min="10" max="11" width="11.44140625" style="31"/>
    <col min="12" max="12" width="40.5546875" style="31" customWidth="1"/>
    <col min="13" max="13" width="65" style="31" customWidth="1"/>
    <col min="14" max="16384" width="11.44140625" style="31"/>
  </cols>
  <sheetData>
    <row r="1" spans="1:16" s="48" customFormat="1" ht="99.75" customHeight="1" x14ac:dyDescent="0.35"/>
    <row r="2" spans="1:16" s="48" customFormat="1" ht="52.5" customHeight="1" x14ac:dyDescent="0.35">
      <c r="B2" s="286" t="s">
        <v>165</v>
      </c>
      <c r="C2" s="286"/>
      <c r="D2" s="286"/>
      <c r="E2" s="286"/>
      <c r="F2" s="286"/>
      <c r="G2" s="286"/>
      <c r="H2" s="286"/>
    </row>
    <row r="3" spans="1:16" x14ac:dyDescent="0.35">
      <c r="B3" s="48"/>
      <c r="C3" s="49"/>
      <c r="D3" s="49"/>
      <c r="E3" s="49"/>
    </row>
    <row r="4" spans="1:16" ht="21" x14ac:dyDescent="0.35">
      <c r="B4" s="176" t="s">
        <v>111</v>
      </c>
      <c r="C4" s="372"/>
      <c r="D4" s="372"/>
      <c r="E4" s="372"/>
      <c r="F4" s="372"/>
      <c r="G4" s="372"/>
      <c r="H4" s="372"/>
    </row>
    <row r="5" spans="1:16" ht="21" x14ac:dyDescent="0.35">
      <c r="B5" s="176" t="s">
        <v>112</v>
      </c>
      <c r="C5" s="372"/>
      <c r="D5" s="372"/>
      <c r="E5" s="372"/>
      <c r="F5" s="372"/>
      <c r="G5" s="372"/>
      <c r="H5" s="372"/>
    </row>
    <row r="6" spans="1:16" ht="21" x14ac:dyDescent="0.35">
      <c r="B6" s="176" t="s">
        <v>113</v>
      </c>
      <c r="C6" s="372" t="s">
        <v>114</v>
      </c>
      <c r="D6" s="372"/>
      <c r="E6" s="372"/>
      <c r="F6" s="372"/>
      <c r="G6" s="372"/>
      <c r="H6" s="372"/>
    </row>
    <row r="7" spans="1:16" ht="20.399999999999999" customHeight="1" x14ac:dyDescent="0.35">
      <c r="B7" s="176" t="s">
        <v>166</v>
      </c>
      <c r="C7" s="372" t="s">
        <v>167</v>
      </c>
      <c r="D7" s="372"/>
      <c r="E7" s="372"/>
      <c r="F7" s="372"/>
      <c r="G7" s="372"/>
      <c r="H7" s="372"/>
    </row>
    <row r="8" spans="1:16" ht="30.75" customHeight="1" x14ac:dyDescent="0.35">
      <c r="B8" s="176" t="s">
        <v>117</v>
      </c>
      <c r="C8" s="372" t="s">
        <v>97</v>
      </c>
      <c r="D8" s="372"/>
      <c r="E8" s="372"/>
      <c r="F8" s="372"/>
      <c r="G8" s="372"/>
      <c r="H8" s="372"/>
    </row>
    <row r="9" spans="1:16" ht="42" x14ac:dyDescent="0.35">
      <c r="B9" s="176" t="s">
        <v>118</v>
      </c>
      <c r="C9" s="372"/>
      <c r="D9" s="372"/>
      <c r="E9" s="372"/>
      <c r="F9" s="372"/>
      <c r="G9" s="372"/>
      <c r="H9" s="372"/>
    </row>
    <row r="10" spans="1:16" ht="21" x14ac:dyDescent="0.4">
      <c r="A10" s="46"/>
      <c r="B10" s="176" t="s">
        <v>119</v>
      </c>
      <c r="C10" s="399"/>
      <c r="D10" s="399"/>
      <c r="E10" s="399"/>
      <c r="F10" s="399"/>
      <c r="G10" s="399"/>
      <c r="H10" s="399"/>
    </row>
    <row r="11" spans="1:16" ht="39.6" customHeight="1" x14ac:dyDescent="0.4">
      <c r="A11" s="46"/>
      <c r="B11" s="92"/>
      <c r="C11" s="49"/>
      <c r="D11" s="49"/>
      <c r="E11" s="49"/>
    </row>
    <row r="12" spans="1:16" ht="39.6" customHeight="1" x14ac:dyDescent="0.4">
      <c r="A12" s="46"/>
      <c r="B12" s="92"/>
      <c r="C12" s="49"/>
      <c r="D12" s="49"/>
      <c r="E12" s="49"/>
    </row>
    <row r="13" spans="1:16" s="48" customFormat="1" ht="44.1" customHeight="1" x14ac:dyDescent="0.35">
      <c r="B13" s="350" t="s">
        <v>120</v>
      </c>
      <c r="C13" s="351"/>
      <c r="D13" s="351"/>
      <c r="E13" s="351"/>
      <c r="F13" s="351"/>
      <c r="G13" s="351"/>
      <c r="H13" s="352"/>
    </row>
    <row r="14" spans="1:16" ht="23.4" x14ac:dyDescent="0.45">
      <c r="B14" s="106"/>
      <c r="C14" s="32"/>
      <c r="D14" s="91"/>
      <c r="E14" s="33"/>
      <c r="F14" s="33"/>
      <c r="G14" s="34"/>
      <c r="H14" s="34"/>
      <c r="M14" s="92"/>
      <c r="N14" s="93"/>
      <c r="O14" s="93"/>
      <c r="P14" s="93"/>
    </row>
    <row r="15" spans="1:16" ht="39.9" customHeight="1" x14ac:dyDescent="0.35">
      <c r="A15" s="31" t="s">
        <v>4</v>
      </c>
      <c r="B15" s="155"/>
      <c r="C15" s="335" t="s">
        <v>121</v>
      </c>
      <c r="D15" s="335" t="s">
        <v>122</v>
      </c>
      <c r="E15" s="335" t="s">
        <v>123</v>
      </c>
      <c r="F15" s="335" t="s">
        <v>8</v>
      </c>
      <c r="G15" s="335" t="s">
        <v>9</v>
      </c>
      <c r="H15" s="335" t="s">
        <v>10</v>
      </c>
      <c r="J15" s="48"/>
    </row>
    <row r="16" spans="1:16" ht="39.9" customHeight="1" x14ac:dyDescent="0.35">
      <c r="B16" s="155"/>
      <c r="C16" s="336"/>
      <c r="D16" s="336"/>
      <c r="E16" s="336"/>
      <c r="F16" s="336"/>
      <c r="G16" s="336"/>
      <c r="H16" s="336"/>
      <c r="J16" s="131"/>
    </row>
    <row r="17" spans="2:16" ht="36" x14ac:dyDescent="0.35">
      <c r="B17" s="195" t="s">
        <v>11</v>
      </c>
      <c r="C17" s="35" t="s">
        <v>124</v>
      </c>
      <c r="D17" s="160"/>
      <c r="E17" s="36">
        <v>4</v>
      </c>
      <c r="F17" s="160">
        <f t="shared" ref="F17:F22" si="0">D17*E17</f>
        <v>0</v>
      </c>
      <c r="G17" s="36" t="s">
        <v>13</v>
      </c>
      <c r="H17" s="37"/>
      <c r="J17" s="132"/>
    </row>
    <row r="18" spans="2:16" ht="36" x14ac:dyDescent="0.35">
      <c r="B18" s="369" t="s">
        <v>14</v>
      </c>
      <c r="C18" s="35" t="s">
        <v>15</v>
      </c>
      <c r="D18" s="160"/>
      <c r="E18" s="36">
        <v>4</v>
      </c>
      <c r="F18" s="160">
        <f t="shared" si="0"/>
        <v>0</v>
      </c>
      <c r="G18" s="36" t="s">
        <v>13</v>
      </c>
      <c r="H18" s="37"/>
      <c r="J18" s="131"/>
    </row>
    <row r="19" spans="2:16" ht="72" x14ac:dyDescent="0.35">
      <c r="B19" s="370"/>
      <c r="C19" s="35" t="s">
        <v>16</v>
      </c>
      <c r="D19" s="160"/>
      <c r="E19" s="36">
        <v>5</v>
      </c>
      <c r="F19" s="160">
        <f t="shared" si="0"/>
        <v>0</v>
      </c>
      <c r="G19" s="36" t="s">
        <v>13</v>
      </c>
      <c r="H19" s="37"/>
      <c r="J19" s="131"/>
    </row>
    <row r="20" spans="2:16" ht="36" customHeight="1" x14ac:dyDescent="0.35">
      <c r="B20" s="373" t="s">
        <v>17</v>
      </c>
      <c r="C20" s="35" t="s">
        <v>18</v>
      </c>
      <c r="D20" s="160"/>
      <c r="E20" s="36">
        <v>3</v>
      </c>
      <c r="F20" s="160">
        <f t="shared" si="0"/>
        <v>0</v>
      </c>
      <c r="G20" s="36"/>
      <c r="H20" s="37"/>
      <c r="J20" s="98"/>
    </row>
    <row r="21" spans="2:16" ht="18" customHeight="1" x14ac:dyDescent="0.35">
      <c r="B21" s="374"/>
      <c r="C21" s="35" t="s">
        <v>19</v>
      </c>
      <c r="D21" s="160"/>
      <c r="E21" s="36">
        <v>2</v>
      </c>
      <c r="F21" s="160">
        <f t="shared" si="0"/>
        <v>0</v>
      </c>
      <c r="G21" s="36"/>
      <c r="H21" s="37"/>
      <c r="J21" s="98"/>
    </row>
    <row r="22" spans="2:16" ht="72" customHeight="1" x14ac:dyDescent="0.35">
      <c r="B22" s="375"/>
      <c r="C22" s="35" t="s">
        <v>20</v>
      </c>
      <c r="D22" s="160"/>
      <c r="E22" s="36">
        <v>2</v>
      </c>
      <c r="F22" s="160">
        <f t="shared" si="0"/>
        <v>0</v>
      </c>
      <c r="G22" s="36"/>
      <c r="H22" s="37"/>
      <c r="J22" s="98"/>
    </row>
    <row r="23" spans="2:16" ht="123" customHeight="1" x14ac:dyDescent="0.35">
      <c r="B23" s="253" t="s">
        <v>159</v>
      </c>
      <c r="C23" s="35" t="s">
        <v>22</v>
      </c>
      <c r="D23" s="160"/>
      <c r="E23" s="36">
        <v>1</v>
      </c>
      <c r="F23" s="160">
        <f>IF(D23="Projet sans infrastructure","N/A",D23*E23)</f>
        <v>0</v>
      </c>
      <c r="G23" s="36" t="s">
        <v>13</v>
      </c>
      <c r="H23" s="37"/>
      <c r="J23" s="98"/>
      <c r="K23" s="94"/>
    </row>
    <row r="24" spans="2:16" ht="36" customHeight="1" x14ac:dyDescent="0.35">
      <c r="B24" s="369" t="s">
        <v>126</v>
      </c>
      <c r="C24" s="35" t="s">
        <v>24</v>
      </c>
      <c r="D24" s="160"/>
      <c r="E24" s="36">
        <v>3</v>
      </c>
      <c r="F24" s="160">
        <f>IF(D24="Projet sans études","N/A",D24*E24)</f>
        <v>0</v>
      </c>
      <c r="G24" s="36" t="s">
        <v>13</v>
      </c>
      <c r="H24" s="37"/>
      <c r="J24" s="98"/>
    </row>
    <row r="25" spans="2:16" ht="57.9" customHeight="1" x14ac:dyDescent="0.35">
      <c r="B25" s="370"/>
      <c r="C25" s="35" t="s">
        <v>25</v>
      </c>
      <c r="D25" s="160"/>
      <c r="E25" s="36">
        <v>2</v>
      </c>
      <c r="F25" s="160">
        <f>IF(D25="Projet sans études","N/A",D25*E25)</f>
        <v>0</v>
      </c>
      <c r="G25" s="36" t="s">
        <v>13</v>
      </c>
      <c r="H25" s="37"/>
      <c r="J25" s="98"/>
    </row>
    <row r="26" spans="2:16" ht="21" x14ac:dyDescent="0.4">
      <c r="B26" s="46"/>
      <c r="C26" s="38"/>
      <c r="D26" s="39"/>
      <c r="E26" s="39"/>
      <c r="F26" s="39"/>
      <c r="G26" s="39"/>
      <c r="H26" s="39"/>
      <c r="J26" s="48"/>
    </row>
    <row r="27" spans="2:16" s="48" customFormat="1" ht="42.6" customHeight="1" x14ac:dyDescent="0.35">
      <c r="B27" s="382" t="str">
        <f>+'critères transversaux'!B16</f>
        <v>Total critères transversaux</v>
      </c>
      <c r="C27" s="345" t="s">
        <v>127</v>
      </c>
      <c r="D27" s="346"/>
      <c r="E27" s="260" t="s">
        <v>128</v>
      </c>
      <c r="F27" s="260" t="s">
        <v>129</v>
      </c>
      <c r="G27" s="260" t="s">
        <v>9</v>
      </c>
      <c r="H27" s="260" t="s">
        <v>10</v>
      </c>
    </row>
    <row r="28" spans="2:16" s="48" customFormat="1" ht="38.4" customHeight="1" x14ac:dyDescent="0.35">
      <c r="B28" s="382"/>
      <c r="C28" s="344" t="s">
        <v>127</v>
      </c>
      <c r="D28" s="344"/>
      <c r="E28" s="161" t="str">
        <f>IF(C28="Sans études avec infrastructure",21,IF(C28="Sans études sans infrastructure",20,IF(C28="Avec études sans infrastructure",25,IF(C28="Avec études avec infrastructure",26,""))))</f>
        <v/>
      </c>
      <c r="F28" s="262">
        <f>SUM(F17:F25)</f>
        <v>0</v>
      </c>
      <c r="G28" s="163"/>
      <c r="H28" s="163"/>
    </row>
    <row r="29" spans="2:16" x14ac:dyDescent="0.35">
      <c r="M29" s="98"/>
      <c r="N29" s="93"/>
      <c r="O29" s="93"/>
      <c r="P29" s="93"/>
    </row>
    <row r="30" spans="2:16" x14ac:dyDescent="0.35">
      <c r="M30" s="98"/>
      <c r="N30" s="93"/>
      <c r="O30" s="93"/>
      <c r="P30" s="93"/>
    </row>
    <row r="31" spans="2:16" s="48" customFormat="1" ht="39.6" customHeight="1" x14ac:dyDescent="0.35">
      <c r="B31" s="350" t="s">
        <v>130</v>
      </c>
      <c r="C31" s="351"/>
      <c r="D31" s="351"/>
      <c r="E31" s="351"/>
      <c r="F31" s="351"/>
      <c r="G31" s="351"/>
      <c r="H31" s="352"/>
    </row>
    <row r="32" spans="2:16" x14ac:dyDescent="0.35">
      <c r="B32" s="96"/>
    </row>
    <row r="33" spans="2:16" ht="42" x14ac:dyDescent="0.35">
      <c r="B33" s="342" t="s">
        <v>96</v>
      </c>
      <c r="C33" s="265" t="s">
        <v>132</v>
      </c>
      <c r="D33" s="265" t="s">
        <v>6</v>
      </c>
      <c r="E33" s="265" t="s">
        <v>133</v>
      </c>
      <c r="F33" s="265" t="s">
        <v>134</v>
      </c>
      <c r="G33" s="265" t="s">
        <v>46</v>
      </c>
      <c r="H33" s="265" t="s">
        <v>10</v>
      </c>
      <c r="M33" s="98"/>
      <c r="N33" s="93"/>
      <c r="O33" s="93"/>
      <c r="P33" s="93"/>
    </row>
    <row r="34" spans="2:16" ht="33" customHeight="1" x14ac:dyDescent="0.35">
      <c r="B34" s="343"/>
      <c r="C34" s="107" t="s">
        <v>168</v>
      </c>
      <c r="D34" s="160"/>
      <c r="E34" s="128">
        <v>4</v>
      </c>
      <c r="F34" s="108">
        <f>+E34*D34</f>
        <v>0</v>
      </c>
      <c r="G34" s="109"/>
      <c r="H34" s="109"/>
      <c r="M34" s="98"/>
      <c r="N34" s="93"/>
      <c r="O34" s="93"/>
      <c r="P34" s="93"/>
    </row>
    <row r="35" spans="2:16" x14ac:dyDescent="0.35">
      <c r="B35" s="343"/>
      <c r="C35" s="109" t="s">
        <v>53</v>
      </c>
      <c r="D35" s="109"/>
      <c r="E35" s="109"/>
      <c r="F35" s="108">
        <f>SUM(F34:F34)</f>
        <v>0</v>
      </c>
      <c r="G35" s="109"/>
      <c r="H35" s="109"/>
      <c r="M35" s="92"/>
      <c r="N35" s="93"/>
      <c r="O35" s="93"/>
      <c r="P35" s="93"/>
    </row>
    <row r="37" spans="2:16" x14ac:dyDescent="0.35">
      <c r="M37" s="92"/>
      <c r="N37" s="93"/>
      <c r="O37" s="93"/>
      <c r="P37" s="93"/>
    </row>
    <row r="38" spans="2:16" ht="42" x14ac:dyDescent="0.35">
      <c r="B38" s="342" t="s">
        <v>97</v>
      </c>
      <c r="C38" s="265" t="s">
        <v>132</v>
      </c>
      <c r="D38" s="265" t="s">
        <v>6</v>
      </c>
      <c r="E38" s="265" t="s">
        <v>133</v>
      </c>
      <c r="F38" s="265" t="s">
        <v>134</v>
      </c>
      <c r="G38" s="265" t="s">
        <v>46</v>
      </c>
      <c r="H38" s="265" t="s">
        <v>10</v>
      </c>
    </row>
    <row r="39" spans="2:16" ht="36" x14ac:dyDescent="0.35">
      <c r="B39" s="343"/>
      <c r="C39" s="112" t="s">
        <v>168</v>
      </c>
      <c r="D39" s="160"/>
      <c r="E39" s="128">
        <v>4</v>
      </c>
      <c r="F39" s="108">
        <f>D39*E39</f>
        <v>0</v>
      </c>
      <c r="G39" s="109"/>
      <c r="H39" s="109"/>
      <c r="M39" s="98"/>
      <c r="N39" s="93"/>
      <c r="O39" s="93"/>
      <c r="P39" s="93"/>
    </row>
    <row r="40" spans="2:16" x14ac:dyDescent="0.35">
      <c r="B40" s="343"/>
      <c r="C40" s="109" t="s">
        <v>53</v>
      </c>
      <c r="D40" s="109"/>
      <c r="E40" s="215"/>
      <c r="F40" s="108">
        <f>SUM(F39:F39)</f>
        <v>0</v>
      </c>
      <c r="G40" s="109"/>
      <c r="H40" s="109"/>
      <c r="M40" s="98"/>
      <c r="N40" s="93"/>
      <c r="O40" s="93"/>
      <c r="P40" s="93"/>
    </row>
    <row r="41" spans="2:16" x14ac:dyDescent="0.35">
      <c r="M41" s="98"/>
      <c r="N41" s="93"/>
      <c r="O41" s="93"/>
      <c r="P41" s="93"/>
    </row>
    <row r="42" spans="2:16" x14ac:dyDescent="0.35">
      <c r="B42" s="97" t="s">
        <v>169</v>
      </c>
      <c r="C42" s="97"/>
      <c r="M42" s="92"/>
      <c r="N42" s="93"/>
      <c r="O42" s="93"/>
      <c r="P42" s="93"/>
    </row>
    <row r="43" spans="2:16" ht="42" x14ac:dyDescent="0.35">
      <c r="B43" s="342" t="s">
        <v>170</v>
      </c>
      <c r="C43" s="265" t="s">
        <v>132</v>
      </c>
      <c r="D43" s="265" t="s">
        <v>6</v>
      </c>
      <c r="E43" s="265" t="s">
        <v>133</v>
      </c>
      <c r="F43" s="265" t="s">
        <v>134</v>
      </c>
      <c r="G43" s="265" t="s">
        <v>46</v>
      </c>
      <c r="H43" s="265" t="s">
        <v>10</v>
      </c>
    </row>
    <row r="44" spans="2:16" ht="47.25" customHeight="1" x14ac:dyDescent="0.35">
      <c r="B44" s="342"/>
      <c r="C44" s="35" t="s">
        <v>171</v>
      </c>
      <c r="D44" s="160"/>
      <c r="E44" s="108">
        <v>3</v>
      </c>
      <c r="F44" s="108">
        <f>D44*E44</f>
        <v>0</v>
      </c>
      <c r="G44" s="109"/>
      <c r="H44" s="109"/>
    </row>
    <row r="45" spans="2:16" ht="54" x14ac:dyDescent="0.35">
      <c r="B45" s="342"/>
      <c r="C45" s="35" t="s">
        <v>172</v>
      </c>
      <c r="D45" s="160"/>
      <c r="E45" s="108">
        <v>3</v>
      </c>
      <c r="F45" s="108">
        <f>D45*E45</f>
        <v>0</v>
      </c>
      <c r="G45" s="109"/>
      <c r="H45" s="109"/>
      <c r="M45" s="98"/>
      <c r="N45" s="93"/>
      <c r="O45" s="93"/>
      <c r="P45" s="93"/>
    </row>
    <row r="46" spans="2:16" ht="21" customHeight="1" x14ac:dyDescent="0.35">
      <c r="B46" s="342"/>
      <c r="C46" s="109" t="s">
        <v>53</v>
      </c>
      <c r="D46" s="216"/>
      <c r="E46" s="217"/>
      <c r="F46" s="218">
        <f>SUM(F44:F45)</f>
        <v>0</v>
      </c>
      <c r="G46" s="216"/>
      <c r="H46" s="216"/>
      <c r="M46" s="98"/>
      <c r="N46" s="93"/>
      <c r="O46" s="93"/>
      <c r="P46" s="93"/>
    </row>
    <row r="47" spans="2:16" x14ac:dyDescent="0.35">
      <c r="M47" s="98"/>
      <c r="N47" s="93"/>
      <c r="O47" s="93"/>
      <c r="P47" s="93"/>
    </row>
    <row r="48" spans="2:16" ht="42" x14ac:dyDescent="0.35">
      <c r="B48" s="342" t="s">
        <v>173</v>
      </c>
      <c r="C48" s="265" t="s">
        <v>132</v>
      </c>
      <c r="D48" s="265" t="s">
        <v>6</v>
      </c>
      <c r="E48" s="265" t="s">
        <v>133</v>
      </c>
      <c r="F48" s="265" t="s">
        <v>134</v>
      </c>
      <c r="G48" s="265" t="s">
        <v>46</v>
      </c>
      <c r="H48" s="265" t="s">
        <v>10</v>
      </c>
      <c r="M48" s="92"/>
      <c r="N48" s="93"/>
      <c r="O48" s="93"/>
      <c r="P48" s="93"/>
    </row>
    <row r="49" spans="2:16" ht="72" customHeight="1" x14ac:dyDescent="0.35">
      <c r="B49" s="342"/>
      <c r="C49" s="112" t="s">
        <v>174</v>
      </c>
      <c r="D49" s="160"/>
      <c r="E49" s="108">
        <v>3</v>
      </c>
      <c r="F49" s="108">
        <f>D49*E49</f>
        <v>0</v>
      </c>
      <c r="G49" s="109"/>
      <c r="H49" s="109"/>
      <c r="I49" s="102"/>
    </row>
    <row r="50" spans="2:16" ht="45.75" customHeight="1" x14ac:dyDescent="0.35">
      <c r="B50" s="342"/>
      <c r="C50" s="219" t="s">
        <v>175</v>
      </c>
      <c r="D50" s="160"/>
      <c r="E50" s="218">
        <v>2</v>
      </c>
      <c r="F50" s="108">
        <f>D50*E50</f>
        <v>0</v>
      </c>
      <c r="G50" s="216"/>
      <c r="H50" s="216"/>
      <c r="I50" s="102"/>
    </row>
    <row r="51" spans="2:16" x14ac:dyDescent="0.35">
      <c r="B51" s="342"/>
      <c r="C51" s="216" t="s">
        <v>53</v>
      </c>
      <c r="D51" s="216"/>
      <c r="E51" s="217"/>
      <c r="F51" s="218">
        <f>SUM(F49:F50)</f>
        <v>0</v>
      </c>
      <c r="G51" s="216"/>
      <c r="H51" s="216"/>
      <c r="M51" s="98"/>
      <c r="N51" s="93"/>
      <c r="O51" s="93"/>
      <c r="P51" s="93"/>
    </row>
    <row r="52" spans="2:16" x14ac:dyDescent="0.35">
      <c r="M52" s="98"/>
      <c r="N52" s="93"/>
      <c r="O52" s="93"/>
      <c r="P52" s="93"/>
    </row>
    <row r="53" spans="2:16" ht="42" x14ac:dyDescent="0.35">
      <c r="B53" s="342" t="s">
        <v>176</v>
      </c>
      <c r="C53" s="265" t="s">
        <v>132</v>
      </c>
      <c r="D53" s="265" t="s">
        <v>6</v>
      </c>
      <c r="E53" s="265" t="s">
        <v>133</v>
      </c>
      <c r="F53" s="265" t="s">
        <v>134</v>
      </c>
      <c r="G53" s="265" t="s">
        <v>46</v>
      </c>
      <c r="H53" s="265" t="s">
        <v>10</v>
      </c>
      <c r="M53" s="92"/>
      <c r="N53" s="93"/>
      <c r="O53" s="93"/>
      <c r="P53" s="93"/>
    </row>
    <row r="54" spans="2:16" ht="54" x14ac:dyDescent="0.35">
      <c r="B54" s="342"/>
      <c r="C54" s="112" t="s">
        <v>174</v>
      </c>
      <c r="D54" s="160"/>
      <c r="E54" s="108">
        <v>3</v>
      </c>
      <c r="F54" s="108">
        <f>D54*E54</f>
        <v>0</v>
      </c>
      <c r="G54" s="109"/>
      <c r="H54" s="109"/>
    </row>
    <row r="55" spans="2:16" x14ac:dyDescent="0.35">
      <c r="B55" s="342"/>
      <c r="C55" s="219" t="s">
        <v>177</v>
      </c>
      <c r="D55" s="160"/>
      <c r="E55" s="218">
        <v>3</v>
      </c>
      <c r="F55" s="218">
        <f>D55*E55</f>
        <v>0</v>
      </c>
      <c r="G55" s="216"/>
      <c r="H55" s="216"/>
    </row>
    <row r="56" spans="2:16" x14ac:dyDescent="0.35">
      <c r="B56" s="342"/>
      <c r="C56" s="216" t="s">
        <v>53</v>
      </c>
      <c r="D56" s="216"/>
      <c r="E56" s="217"/>
      <c r="F56" s="218">
        <f>SUM(F54:F55)</f>
        <v>0</v>
      </c>
      <c r="G56" s="216"/>
      <c r="H56" s="216"/>
    </row>
    <row r="58" spans="2:16" ht="78" customHeight="1" x14ac:dyDescent="0.35">
      <c r="B58" s="342" t="s">
        <v>178</v>
      </c>
      <c r="C58" s="265" t="s">
        <v>132</v>
      </c>
      <c r="D58" s="265" t="s">
        <v>6</v>
      </c>
      <c r="E58" s="265" t="s">
        <v>133</v>
      </c>
      <c r="F58" s="265" t="s">
        <v>134</v>
      </c>
      <c r="G58" s="265" t="s">
        <v>46</v>
      </c>
      <c r="H58" s="265" t="s">
        <v>10</v>
      </c>
    </row>
    <row r="59" spans="2:16" ht="54" x14ac:dyDescent="0.35">
      <c r="B59" s="343"/>
      <c r="C59" s="220" t="s">
        <v>179</v>
      </c>
      <c r="D59" s="160">
        <v>3</v>
      </c>
      <c r="E59" s="218">
        <v>3</v>
      </c>
      <c r="F59" s="218">
        <f>D59*E59</f>
        <v>9</v>
      </c>
      <c r="G59" s="216"/>
      <c r="H59" s="216"/>
    </row>
    <row r="60" spans="2:16" x14ac:dyDescent="0.35">
      <c r="B60" s="343"/>
      <c r="C60" s="216" t="s">
        <v>53</v>
      </c>
      <c r="D60" s="216"/>
      <c r="E60" s="217"/>
      <c r="F60" s="218">
        <f>SUM(F59:F59)</f>
        <v>9</v>
      </c>
      <c r="G60" s="216"/>
      <c r="H60" s="216"/>
    </row>
    <row r="61" spans="2:16" x14ac:dyDescent="0.35">
      <c r="B61" s="97"/>
      <c r="C61" s="221"/>
      <c r="D61" s="221"/>
      <c r="E61" s="222"/>
      <c r="F61" s="223"/>
      <c r="G61" s="221"/>
      <c r="H61" s="221"/>
    </row>
    <row r="62" spans="2:16" ht="78" customHeight="1" x14ac:dyDescent="0.35">
      <c r="B62" s="386" t="s">
        <v>180</v>
      </c>
      <c r="C62" s="265" t="s">
        <v>132</v>
      </c>
      <c r="D62" s="265" t="s">
        <v>6</v>
      </c>
      <c r="E62" s="265" t="s">
        <v>133</v>
      </c>
      <c r="F62" s="265" t="s">
        <v>134</v>
      </c>
      <c r="G62" s="265" t="s">
        <v>46</v>
      </c>
      <c r="H62" s="265" t="s">
        <v>10</v>
      </c>
    </row>
    <row r="63" spans="2:16" ht="54" customHeight="1" x14ac:dyDescent="0.35">
      <c r="B63" s="387"/>
      <c r="C63" s="383" t="s">
        <v>181</v>
      </c>
      <c r="D63" s="384"/>
      <c r="E63" s="384"/>
      <c r="F63" s="384"/>
      <c r="G63" s="384"/>
      <c r="H63" s="385"/>
    </row>
    <row r="64" spans="2:16" ht="18" customHeight="1" x14ac:dyDescent="0.35">
      <c r="B64" s="97"/>
      <c r="C64" s="221"/>
      <c r="D64" s="221"/>
      <c r="E64" s="222"/>
      <c r="F64" s="223"/>
      <c r="G64" s="221"/>
      <c r="H64" s="221"/>
    </row>
    <row r="65" spans="2:10" s="48" customFormat="1" ht="42.6" customHeight="1" x14ac:dyDescent="0.4">
      <c r="B65" s="81"/>
      <c r="C65" s="366" t="s">
        <v>127</v>
      </c>
      <c r="D65" s="367"/>
      <c r="E65" s="268" t="s">
        <v>128</v>
      </c>
      <c r="F65" s="268" t="s">
        <v>129</v>
      </c>
      <c r="G65" s="268" t="s">
        <v>9</v>
      </c>
      <c r="H65" s="268" t="s">
        <v>10</v>
      </c>
    </row>
    <row r="66" spans="2:10" s="48" customFormat="1" ht="38.4" customHeight="1" x14ac:dyDescent="0.35">
      <c r="B66" s="261" t="s">
        <v>141</v>
      </c>
      <c r="C66" s="368" t="str">
        <f>C8</f>
        <v>DI 21 - Investissement dans les projets de produits touristiques</v>
      </c>
      <c r="D66" s="368"/>
      <c r="E66" s="161">
        <f>IF(C66="DI 21 - Investissement dans les infrastructures d'hébergement touristique",E34*4,IF(C66="DI 21 - Investissement dans les projets de produits touristiques",E39*4,IF(C66="DI 22 -Soutien aux grandes entreprises au moyen d’instruments financiers, y compris les investissements productifs",4*SUM(E44:E45),IF(OR(C66="DI 23. Développement des compétences pour la spécialisation intelligente, la transition industrielle, l’esprit d’entreprise et la capacité d’adaptation des entreprises au changement",C66="DI 25. Incubation, soutien aux entreprises créées par essaimage et aux start-ups"),4*SUM(E49:E50),IF(C66="DI 26. Soutien aux pôles d’innovation, y compris entre entreprises, aux organismes de recherche, aux autorités publiques et aux réseaux d’entreprises bénéficiant principalement aux PME",4*SUM(E54:E55),IF(C66="DI 29. Processus de recherche et d’innovation, transfert de technologies et coopération entre entreprises, centres de recherche et universités",4*E59,IF(C66="DI 175. Régions ultrapériphériques : compensation des éventuels surcoûts liés au déficit d'accessibilité et à la fragmentation territoriale",0,0)))))))</f>
        <v>16</v>
      </c>
      <c r="F66" s="199">
        <f>IF(C66="DI 21 - Investissement dans les infrastructures d'hébergement touristique",F35,IF(C66="DI 21 - Investissement dans les projets de produits touristiques",F40,IF(C66="DI 22 -Soutien aux grandes entreprises au moyen d’instruments financiers, y compris les investissements productifs",F46,IF(OR(C66="DI 23. Développement des compétences pour la spécialisation intelligente, la transition industrielle, l’esprit d’entreprise et la capacité d’adaptation des entreprises au changement",C66="DI 25. Incubation, soutien aux entreprises créées par essaimage et aux start-ups"),F51,IF(C66="DI 26. Soutien aux pôles d’innovation, y compris entre entreprises, aux organismes de recherche, aux autorités publiques et aux réseaux d’entreprises bénéficiant principalement aux PME",F56,IF(C66="DI 29. Processus de recherche et d’innovation, transfert de technologies et coopération entre entreprises, centres de recherche et universités",F60,IF(C66="DI 175. Régions ultrapériphériques : compensation des éventuels surcoûts liés au déficit d'accessibilité et à la fragmentation territoriale",0,0)))))))</f>
        <v>0</v>
      </c>
      <c r="G66" s="163"/>
      <c r="H66" s="163"/>
    </row>
    <row r="69" spans="2:10" s="48" customFormat="1" ht="38.1" customHeight="1" x14ac:dyDescent="0.35">
      <c r="B69" s="350" t="s">
        <v>142</v>
      </c>
      <c r="C69" s="351"/>
      <c r="D69" s="351"/>
      <c r="E69" s="351"/>
      <c r="F69" s="351"/>
      <c r="G69" s="351"/>
      <c r="H69" s="352"/>
    </row>
    <row r="70" spans="2:10" s="48" customFormat="1" ht="23.4" x14ac:dyDescent="0.45">
      <c r="B70" s="194" t="s">
        <v>143</v>
      </c>
    </row>
    <row r="71" spans="2:10" s="48" customFormat="1" x14ac:dyDescent="0.35">
      <c r="B71" s="51"/>
      <c r="C71" s="52"/>
      <c r="D71" s="156"/>
    </row>
    <row r="72" spans="2:10" s="48" customFormat="1" ht="21" x14ac:dyDescent="0.35">
      <c r="C72" s="265" t="s">
        <v>44</v>
      </c>
      <c r="D72" s="265" t="s">
        <v>45</v>
      </c>
      <c r="E72" s="327" t="s">
        <v>46</v>
      </c>
      <c r="F72" s="327"/>
      <c r="G72" s="327"/>
      <c r="H72" s="265" t="s">
        <v>10</v>
      </c>
    </row>
    <row r="73" spans="2:10" s="48" customFormat="1" ht="54" x14ac:dyDescent="0.35">
      <c r="B73" s="335" t="s">
        <v>47</v>
      </c>
      <c r="C73" s="193" t="s">
        <v>48</v>
      </c>
      <c r="D73" s="168"/>
      <c r="E73" s="169"/>
      <c r="F73" s="170"/>
      <c r="G73" s="182"/>
      <c r="H73" s="135"/>
      <c r="J73" s="99"/>
    </row>
    <row r="74" spans="2:10" s="48" customFormat="1" ht="117.75" customHeight="1" x14ac:dyDescent="0.35">
      <c r="B74" s="356"/>
      <c r="C74" s="184" t="s">
        <v>49</v>
      </c>
      <c r="D74" s="168"/>
      <c r="E74" s="169"/>
      <c r="F74" s="170"/>
      <c r="G74" s="182"/>
      <c r="H74" s="189"/>
      <c r="I74" s="164"/>
      <c r="J74" s="99"/>
    </row>
    <row r="75" spans="2:10" s="48" customFormat="1" ht="36" x14ac:dyDescent="0.35">
      <c r="B75" s="356"/>
      <c r="C75" s="185" t="s">
        <v>51</v>
      </c>
      <c r="D75" s="171"/>
      <c r="E75" s="357"/>
      <c r="F75" s="358"/>
      <c r="G75" s="359"/>
      <c r="H75" s="190"/>
    </row>
    <row r="76" spans="2:10" s="48" customFormat="1" ht="36" x14ac:dyDescent="0.35">
      <c r="B76" s="356"/>
      <c r="C76" s="187" t="s">
        <v>144</v>
      </c>
      <c r="D76" s="188"/>
      <c r="E76" s="360"/>
      <c r="F76" s="361"/>
      <c r="G76" s="362"/>
      <c r="H76" s="191"/>
      <c r="I76" s="38"/>
      <c r="J76" s="38"/>
    </row>
    <row r="77" spans="2:10" s="48" customFormat="1" ht="18" customHeight="1" x14ac:dyDescent="0.35">
      <c r="B77" s="336"/>
      <c r="C77" s="186" t="s">
        <v>145</v>
      </c>
      <c r="D77" s="183">
        <f>SUM(D73:D76)</f>
        <v>0</v>
      </c>
      <c r="E77" s="363"/>
      <c r="F77" s="364"/>
      <c r="G77" s="365"/>
      <c r="H77" s="192"/>
    </row>
    <row r="78" spans="2:10" s="48" customFormat="1" x14ac:dyDescent="0.35"/>
    <row r="79" spans="2:10" s="48" customFormat="1" ht="38.1" customHeight="1" x14ac:dyDescent="0.45">
      <c r="B79" s="194" t="s">
        <v>146</v>
      </c>
    </row>
    <row r="80" spans="2:10" x14ac:dyDescent="0.35">
      <c r="B80" s="117"/>
    </row>
    <row r="81" spans="2:8" hidden="1" x14ac:dyDescent="0.35">
      <c r="B81" s="96" t="s">
        <v>182</v>
      </c>
    </row>
    <row r="82" spans="2:8" ht="36" hidden="1" x14ac:dyDescent="0.35">
      <c r="B82" s="101"/>
      <c r="C82" s="118" t="s">
        <v>44</v>
      </c>
      <c r="D82" s="118" t="s">
        <v>147</v>
      </c>
      <c r="E82" s="396" t="s">
        <v>46</v>
      </c>
      <c r="F82" s="397"/>
      <c r="G82" s="398"/>
      <c r="H82" s="119" t="s">
        <v>183</v>
      </c>
    </row>
    <row r="83" spans="2:8" hidden="1" x14ac:dyDescent="0.35">
      <c r="B83" s="393" t="s">
        <v>166</v>
      </c>
      <c r="C83" s="120"/>
      <c r="D83" s="50"/>
      <c r="E83" s="388"/>
      <c r="F83" s="389"/>
      <c r="G83" s="390"/>
      <c r="H83" s="121"/>
    </row>
    <row r="84" spans="2:8" hidden="1" x14ac:dyDescent="0.35">
      <c r="B84" s="394"/>
      <c r="C84" s="122"/>
      <c r="D84" s="53"/>
      <c r="E84" s="103"/>
      <c r="F84" s="104"/>
      <c r="G84" s="105"/>
      <c r="H84" s="123"/>
    </row>
    <row r="85" spans="2:8" hidden="1" x14ac:dyDescent="0.35">
      <c r="B85" s="394"/>
      <c r="C85" s="122"/>
      <c r="D85" s="53"/>
      <c r="E85" s="103"/>
      <c r="F85" s="104"/>
      <c r="G85" s="105"/>
      <c r="H85" s="123"/>
    </row>
    <row r="86" spans="2:8" hidden="1" x14ac:dyDescent="0.35">
      <c r="B86" s="395"/>
      <c r="C86" s="124" t="s">
        <v>53</v>
      </c>
      <c r="D86" s="125">
        <f>SUM(D83:D85)</f>
        <v>0</v>
      </c>
      <c r="E86" s="391"/>
      <c r="F86" s="391"/>
      <c r="G86" s="391"/>
      <c r="H86" s="126"/>
    </row>
    <row r="87" spans="2:8" hidden="1" x14ac:dyDescent="0.35"/>
    <row r="88" spans="2:8" x14ac:dyDescent="0.35">
      <c r="B88" s="96" t="s">
        <v>184</v>
      </c>
    </row>
    <row r="89" spans="2:8" ht="21" x14ac:dyDescent="0.35">
      <c r="C89" s="265" t="s">
        <v>44</v>
      </c>
      <c r="D89" s="265" t="s">
        <v>147</v>
      </c>
      <c r="E89" s="327" t="s">
        <v>46</v>
      </c>
      <c r="F89" s="327"/>
      <c r="G89" s="327"/>
      <c r="H89" s="265" t="s">
        <v>10</v>
      </c>
    </row>
    <row r="90" spans="2:8" x14ac:dyDescent="0.35">
      <c r="B90" s="327" t="s">
        <v>185</v>
      </c>
      <c r="C90" s="224" t="s">
        <v>186</v>
      </c>
      <c r="D90" s="128"/>
      <c r="E90" s="392"/>
      <c r="F90" s="392"/>
      <c r="G90" s="392"/>
      <c r="H90" s="114"/>
    </row>
    <row r="91" spans="2:8" x14ac:dyDescent="0.35">
      <c r="B91" s="327"/>
      <c r="C91" s="198" t="s">
        <v>53</v>
      </c>
      <c r="D91" s="161">
        <f>SUM(D90:D90)</f>
        <v>0</v>
      </c>
      <c r="E91" s="392"/>
      <c r="F91" s="392"/>
      <c r="G91" s="392"/>
      <c r="H91" s="114"/>
    </row>
    <row r="92" spans="2:8" x14ac:dyDescent="0.35">
      <c r="C92" s="225"/>
      <c r="D92" s="175"/>
      <c r="E92" s="226"/>
      <c r="F92" s="226"/>
      <c r="G92" s="226"/>
      <c r="H92" s="97"/>
    </row>
    <row r="93" spans="2:8" s="48" customFormat="1" ht="42.6" customHeight="1" x14ac:dyDescent="0.4">
      <c r="B93" s="81"/>
      <c r="C93" s="269" t="s">
        <v>127</v>
      </c>
      <c r="D93" s="260" t="s">
        <v>129</v>
      </c>
      <c r="E93" s="327" t="s">
        <v>46</v>
      </c>
      <c r="F93" s="327"/>
      <c r="G93" s="327"/>
      <c r="H93" s="260" t="s">
        <v>10</v>
      </c>
    </row>
    <row r="94" spans="2:8" s="48" customFormat="1" ht="38.4" customHeight="1" x14ac:dyDescent="0.35">
      <c r="B94" s="261" t="s">
        <v>150</v>
      </c>
      <c r="C94" s="35" t="str">
        <f>C8</f>
        <v>DI 21 - Investissement dans les projets de produits touristiques</v>
      </c>
      <c r="D94" s="199">
        <f>IF(OR(C94="DI 21 - Investissement dans les infrastructures d'hébergement touristique",C94="DI 21 - Investissement dans les projets de produits touristiques"),D91+D77,D77)</f>
        <v>0</v>
      </c>
      <c r="E94" s="330"/>
      <c r="F94" s="331"/>
      <c r="G94" s="332"/>
      <c r="H94" s="163"/>
    </row>
    <row r="95" spans="2:8" x14ac:dyDescent="0.35">
      <c r="C95" s="225"/>
      <c r="D95" s="175"/>
      <c r="E95" s="226"/>
      <c r="F95" s="226"/>
      <c r="G95" s="226"/>
      <c r="H95" s="97"/>
    </row>
    <row r="96" spans="2:8" x14ac:dyDescent="0.35">
      <c r="C96" s="225"/>
      <c r="D96" s="175"/>
      <c r="E96" s="226"/>
      <c r="F96" s="226"/>
      <c r="G96" s="226"/>
      <c r="H96" s="97"/>
    </row>
    <row r="97" spans="2:8" s="48" customFormat="1" ht="33" customHeight="1" x14ac:dyDescent="0.35">
      <c r="B97" s="350" t="s">
        <v>151</v>
      </c>
      <c r="C97" s="351"/>
      <c r="D97" s="351"/>
      <c r="E97" s="351"/>
      <c r="F97" s="351"/>
      <c r="G97" s="351"/>
      <c r="H97" s="352"/>
    </row>
    <row r="98" spans="2:8" s="48" customFormat="1" ht="17.399999999999999" customHeight="1" x14ac:dyDescent="0.35"/>
    <row r="99" spans="2:8" s="48" customFormat="1" ht="39.6" customHeight="1" x14ac:dyDescent="0.35">
      <c r="B99" s="271" t="s">
        <v>26</v>
      </c>
      <c r="C99" s="202">
        <f>F28</f>
        <v>0</v>
      </c>
      <c r="G99" s="204" t="s">
        <v>62</v>
      </c>
      <c r="H99" s="203" t="s">
        <v>63</v>
      </c>
    </row>
    <row r="100" spans="2:8" s="48" customFormat="1" ht="39.6" customHeight="1" x14ac:dyDescent="0.35">
      <c r="B100" s="271" t="s">
        <v>141</v>
      </c>
      <c r="C100" s="200">
        <f>F66</f>
        <v>0</v>
      </c>
      <c r="G100" s="205"/>
      <c r="H100" s="203" t="s">
        <v>64</v>
      </c>
    </row>
    <row r="101" spans="2:8" s="48" customFormat="1" ht="39.6" customHeight="1" x14ac:dyDescent="0.35">
      <c r="B101" s="271" t="s">
        <v>150</v>
      </c>
      <c r="C101" s="201">
        <f>D94</f>
        <v>0</v>
      </c>
      <c r="G101" s="205"/>
      <c r="H101" s="203" t="s">
        <v>65</v>
      </c>
    </row>
    <row r="102" spans="2:8" s="48" customFormat="1" ht="39.6" customHeight="1" x14ac:dyDescent="0.35">
      <c r="B102" s="271" t="s">
        <v>152</v>
      </c>
      <c r="C102" s="272">
        <f>C99+C100</f>
        <v>0</v>
      </c>
      <c r="G102" s="206"/>
      <c r="H102" s="203" t="s">
        <v>66</v>
      </c>
    </row>
    <row r="103" spans="2:8" s="48" customFormat="1" ht="39.6" customHeight="1" x14ac:dyDescent="0.35">
      <c r="B103" s="271" t="s">
        <v>153</v>
      </c>
      <c r="C103" s="272">
        <f>C99+C100+C101</f>
        <v>0</v>
      </c>
      <c r="G103" s="207" t="s">
        <v>67</v>
      </c>
      <c r="H103" s="203" t="s">
        <v>68</v>
      </c>
    </row>
    <row r="104" spans="2:8" s="48" customFormat="1" ht="36" x14ac:dyDescent="0.35">
      <c r="G104" s="208"/>
      <c r="H104" s="203" t="s">
        <v>69</v>
      </c>
    </row>
    <row r="105" spans="2:8" s="48" customFormat="1" ht="47.4" customHeight="1" x14ac:dyDescent="0.35">
      <c r="G105" s="208"/>
      <c r="H105" s="203" t="s">
        <v>70</v>
      </c>
    </row>
    <row r="106" spans="2:8" s="48" customFormat="1" ht="36" x14ac:dyDescent="0.35">
      <c r="G106" s="209"/>
      <c r="H106" s="203" t="s">
        <v>71</v>
      </c>
    </row>
    <row r="107" spans="2:8" s="48" customFormat="1" ht="38.4" customHeight="1" x14ac:dyDescent="0.35">
      <c r="B107" s="353" t="s">
        <v>154</v>
      </c>
      <c r="C107" s="355" t="b">
        <f>IF(OR(C75=0,C28=""),"",IF(OR(AND(C28="Sans études avec infrastructure",C102&lt;22),AND(C28="Sans études sans infrastructure",C102&lt;21),AND(C28="Avec études sans infrastructure",C102&lt;26),AND(C28="Avec études avec infrastructure",C102&lt;27)),"Avis défavorable",IF(OR(AND(C28="Sans études avec infrastructure",C102&lt;43,C102&gt;21),AND(C28="Sans études sans infrastructure",C102&lt;41,C102&gt;20),AND(C28="Avec études sans infrastructure",C102&lt;51,C102&gt;25),AND(C28="Avec études avec infrastructure",C102&lt;53,C102&gt;26)),"Avis d'ajournement",IF(OR(AND(C28="Sans études avec infrastructure",C102&gt;42),AND(C28="Sans études sans infrastructure",C102&gt;40),AND(C28="Avec études sans infrastructure",C102&gt;50),AND(C28="Avec études avec infrastructure",C102&gt;52)),"Avis favorable"))))</f>
        <v>0</v>
      </c>
      <c r="G107" s="210" t="s">
        <v>72</v>
      </c>
      <c r="H107" s="203" t="s">
        <v>73</v>
      </c>
    </row>
    <row r="108" spans="2:8" s="48" customFormat="1" ht="38.4" customHeight="1" x14ac:dyDescent="0.35">
      <c r="B108" s="353"/>
      <c r="C108" s="355"/>
      <c r="G108" s="211"/>
      <c r="H108" s="203" t="s">
        <v>74</v>
      </c>
    </row>
    <row r="109" spans="2:8" s="48" customFormat="1" ht="38.4" customHeight="1" x14ac:dyDescent="0.35">
      <c r="B109" s="353"/>
      <c r="C109" s="355"/>
      <c r="G109" s="211"/>
      <c r="H109" s="203" t="s">
        <v>75</v>
      </c>
    </row>
    <row r="110" spans="2:8" s="48" customFormat="1" ht="38.4" customHeight="1" x14ac:dyDescent="0.35">
      <c r="B110" s="354"/>
      <c r="C110" s="355"/>
      <c r="G110" s="212"/>
      <c r="H110" s="203" t="s">
        <v>76</v>
      </c>
    </row>
    <row r="111" spans="2:8" s="48" customFormat="1" ht="38.4" customHeight="1" x14ac:dyDescent="0.35"/>
    <row r="112" spans="2:8" s="48" customFormat="1" ht="38.4" customHeight="1" x14ac:dyDescent="0.35"/>
    <row r="113" spans="2:8" s="48" customFormat="1" ht="21" x14ac:dyDescent="0.4">
      <c r="B113" s="174"/>
      <c r="C113" s="80"/>
      <c r="D113" s="156"/>
      <c r="E113" s="156"/>
      <c r="F113" s="156"/>
    </row>
    <row r="114" spans="2:8" s="48" customFormat="1" ht="18" customHeight="1" x14ac:dyDescent="0.35">
      <c r="B114" s="334" t="s">
        <v>77</v>
      </c>
      <c r="C114" s="304"/>
      <c r="D114" s="304"/>
      <c r="E114" s="304"/>
      <c r="F114" s="304"/>
      <c r="G114" s="304"/>
      <c r="H114" s="304"/>
    </row>
    <row r="115" spans="2:8" s="48" customFormat="1" ht="18" customHeight="1" x14ac:dyDescent="0.35">
      <c r="B115" s="334"/>
      <c r="C115" s="304"/>
      <c r="D115" s="304"/>
      <c r="E115" s="304"/>
      <c r="F115" s="304"/>
      <c r="G115" s="304"/>
      <c r="H115" s="304"/>
    </row>
    <row r="116" spans="2:8" s="48" customFormat="1" ht="18" customHeight="1" x14ac:dyDescent="0.35">
      <c r="B116" s="334"/>
      <c r="C116" s="304"/>
      <c r="D116" s="304"/>
      <c r="E116" s="304"/>
      <c r="F116" s="304"/>
      <c r="G116" s="304"/>
      <c r="H116" s="304"/>
    </row>
    <row r="117" spans="2:8" s="48" customFormat="1" ht="18" customHeight="1" x14ac:dyDescent="0.35">
      <c r="B117" s="334"/>
      <c r="C117" s="304"/>
      <c r="D117" s="304"/>
      <c r="E117" s="304"/>
      <c r="F117" s="304"/>
      <c r="G117" s="304"/>
      <c r="H117" s="304"/>
    </row>
    <row r="118" spans="2:8" s="48" customFormat="1" ht="18" customHeight="1" x14ac:dyDescent="0.35">
      <c r="B118" s="334"/>
      <c r="C118" s="304"/>
      <c r="D118" s="304"/>
      <c r="E118" s="304"/>
      <c r="F118" s="304"/>
      <c r="G118" s="304"/>
      <c r="H118" s="304"/>
    </row>
    <row r="119" spans="2:8" s="48" customFormat="1" ht="32.4" customHeight="1" x14ac:dyDescent="0.4">
      <c r="B119" s="81"/>
      <c r="C119" s="115"/>
      <c r="D119" s="175"/>
      <c r="E119" s="175"/>
      <c r="F119" s="175"/>
      <c r="G119" s="164"/>
      <c r="H119" s="164"/>
    </row>
    <row r="120" spans="2:8" s="48" customFormat="1" ht="32.4" customHeight="1" x14ac:dyDescent="0.35">
      <c r="B120" s="213" t="s">
        <v>78</v>
      </c>
      <c r="C120" s="329"/>
      <c r="D120" s="329"/>
      <c r="E120" s="329"/>
      <c r="F120" s="329"/>
      <c r="G120" s="329"/>
      <c r="H120" s="329"/>
    </row>
    <row r="121" spans="2:8" s="48" customFormat="1" ht="32.4" customHeight="1" x14ac:dyDescent="0.35">
      <c r="B121" s="213" t="s">
        <v>79</v>
      </c>
      <c r="C121" s="329"/>
      <c r="D121" s="329"/>
      <c r="E121" s="329"/>
      <c r="F121" s="329"/>
      <c r="G121" s="329"/>
      <c r="H121" s="329"/>
    </row>
    <row r="122" spans="2:8" s="48" customFormat="1" ht="32.4" customHeight="1" x14ac:dyDescent="0.35">
      <c r="B122" s="213" t="s">
        <v>80</v>
      </c>
      <c r="C122" s="329"/>
      <c r="D122" s="329"/>
      <c r="E122" s="329"/>
      <c r="F122" s="329"/>
      <c r="G122" s="329"/>
      <c r="H122" s="329"/>
    </row>
    <row r="123" spans="2:8" s="48" customFormat="1" ht="32.4" customHeight="1" x14ac:dyDescent="0.35">
      <c r="B123" s="213" t="s">
        <v>81</v>
      </c>
      <c r="C123" s="329"/>
      <c r="D123" s="329"/>
      <c r="E123" s="329"/>
      <c r="F123" s="329"/>
      <c r="G123" s="329"/>
      <c r="H123" s="329"/>
    </row>
    <row r="124" spans="2:8" s="48" customFormat="1" ht="32.4" customHeight="1" x14ac:dyDescent="0.35">
      <c r="B124" s="213" t="s">
        <v>155</v>
      </c>
      <c r="C124" s="329"/>
      <c r="D124" s="329"/>
      <c r="E124" s="329"/>
      <c r="F124" s="329"/>
      <c r="G124" s="329"/>
      <c r="H124" s="329"/>
    </row>
    <row r="125" spans="2:8" s="48" customFormat="1" ht="32.4" customHeight="1" x14ac:dyDescent="0.35">
      <c r="B125" s="213" t="s">
        <v>83</v>
      </c>
      <c r="C125" s="329"/>
      <c r="D125" s="329"/>
      <c r="E125" s="329"/>
      <c r="F125" s="329"/>
      <c r="G125" s="329"/>
      <c r="H125" s="329"/>
    </row>
    <row r="126" spans="2:8" s="48" customFormat="1" ht="32.4" customHeight="1" x14ac:dyDescent="0.35">
      <c r="B126" s="213" t="s">
        <v>84</v>
      </c>
      <c r="C126" s="333" t="s">
        <v>85</v>
      </c>
      <c r="D126" s="333"/>
      <c r="E126" s="333"/>
      <c r="F126" s="333"/>
      <c r="G126" s="333"/>
      <c r="H126" s="333"/>
    </row>
    <row r="127" spans="2:8" s="48" customFormat="1" ht="32.4" customHeight="1" x14ac:dyDescent="0.35">
      <c r="B127" s="213" t="s">
        <v>86</v>
      </c>
      <c r="C127" s="329"/>
      <c r="D127" s="329"/>
      <c r="E127" s="329"/>
      <c r="F127" s="329"/>
      <c r="G127" s="329"/>
      <c r="H127" s="329"/>
    </row>
  </sheetData>
  <mergeCells count="61">
    <mergeCell ref="E75:G75"/>
    <mergeCell ref="E76:G76"/>
    <mergeCell ref="C9:H9"/>
    <mergeCell ref="B53:B56"/>
    <mergeCell ref="C5:H5"/>
    <mergeCell ref="C7:H7"/>
    <mergeCell ref="C8:H8"/>
    <mergeCell ref="B48:B51"/>
    <mergeCell ref="B43:B46"/>
    <mergeCell ref="C65:D65"/>
    <mergeCell ref="C66:D66"/>
    <mergeCell ref="B69:H69"/>
    <mergeCell ref="B58:B60"/>
    <mergeCell ref="E82:G82"/>
    <mergeCell ref="E91:G91"/>
    <mergeCell ref="E77:G77"/>
    <mergeCell ref="B2:H2"/>
    <mergeCell ref="B13:H13"/>
    <mergeCell ref="C27:D27"/>
    <mergeCell ref="C28:D28"/>
    <mergeCell ref="C10:H10"/>
    <mergeCell ref="C15:C16"/>
    <mergeCell ref="D15:D16"/>
    <mergeCell ref="E15:E16"/>
    <mergeCell ref="F15:F16"/>
    <mergeCell ref="G15:G16"/>
    <mergeCell ref="H15:H16"/>
    <mergeCell ref="C6:H6"/>
    <mergeCell ref="C4:H4"/>
    <mergeCell ref="E94:G94"/>
    <mergeCell ref="E83:G83"/>
    <mergeCell ref="E86:G86"/>
    <mergeCell ref="B90:B91"/>
    <mergeCell ref="E90:G90"/>
    <mergeCell ref="B83:B86"/>
    <mergeCell ref="B107:B110"/>
    <mergeCell ref="C107:C110"/>
    <mergeCell ref="E93:G93"/>
    <mergeCell ref="B97:H97"/>
    <mergeCell ref="B18:B19"/>
    <mergeCell ref="B20:B22"/>
    <mergeCell ref="B24:B25"/>
    <mergeCell ref="B38:B40"/>
    <mergeCell ref="B27:B28"/>
    <mergeCell ref="B33:B35"/>
    <mergeCell ref="E72:G72"/>
    <mergeCell ref="B73:B77"/>
    <mergeCell ref="B31:H31"/>
    <mergeCell ref="C63:H63"/>
    <mergeCell ref="B62:B63"/>
    <mergeCell ref="E89:G89"/>
    <mergeCell ref="C120:H120"/>
    <mergeCell ref="C126:H126"/>
    <mergeCell ref="C127:H127"/>
    <mergeCell ref="B114:B118"/>
    <mergeCell ref="C114:H118"/>
    <mergeCell ref="C121:H121"/>
    <mergeCell ref="C122:H122"/>
    <mergeCell ref="C123:H123"/>
    <mergeCell ref="C124:H124"/>
    <mergeCell ref="C125:H125"/>
  </mergeCells>
  <conditionalFormatting sqref="C107">
    <cfRule type="containsText" dxfId="50" priority="1" operator="containsText" text="Avis d'ajournement">
      <formula>NOT(ISERROR(SEARCH("Avis d'ajournement",C107)))</formula>
    </cfRule>
    <cfRule type="containsText" dxfId="49" priority="2" operator="containsText" text="Avis défavorable">
      <formula>NOT(ISERROR(SEARCH("Avis défavorable",C107)))</formula>
    </cfRule>
    <cfRule type="containsText" dxfId="48" priority="3" operator="containsText" text="Avis favorable">
      <formula>NOT(ISERROR(SEARCH("Avis favorable",C107)))</formula>
    </cfRule>
  </conditionalFormatting>
  <dataValidations count="6">
    <dataValidation type="list" allowBlank="1" showInputMessage="1" showErrorMessage="1" sqref="C28" xr:uid="{8464E710-DFBA-4E2F-882A-5C24DD78E2DD}">
      <formula1>"Sans études avec infrastructure, Sans études sans infrastructure,Avec études sans infrastructure,Avec études avec infrastructure"</formula1>
    </dataValidation>
    <dataValidation type="list" allowBlank="1" showInputMessage="1" showErrorMessage="1" sqref="D24:D25" xr:uid="{A7922575-7720-4270-BD9A-C9F85AC557DC}">
      <formula1>"Projet sans études,1,2,3,4"</formula1>
    </dataValidation>
    <dataValidation type="list" allowBlank="1" showInputMessage="1" showErrorMessage="1" sqref="D23" xr:uid="{C9B257EF-A445-4BAE-8282-8C659DF1D7B4}">
      <formula1>"Projet sans infrastructure,1,2,3,4"</formula1>
    </dataValidation>
    <dataValidation type="list" allowBlank="1" showInputMessage="1" showErrorMessage="1" sqref="D17:D22 D34 D39 D44:D45 D49:D50 D54:D55 D59" xr:uid="{B18346F4-22D8-4ADF-8D58-28D0844A6588}">
      <formula1>"1,2,3,4"</formula1>
    </dataValidation>
    <dataValidation type="list" allowBlank="1" showInputMessage="1" showErrorMessage="1" sqref="D74" xr:uid="{87B9FD0D-7C56-4F8D-AF63-1DEA4C6A566E}">
      <formula1>"0,1,2"</formula1>
    </dataValidation>
    <dataValidation type="list" allowBlank="1" showInputMessage="1" showErrorMessage="1" sqref="D73 D75:D76 D90" xr:uid="{959625E8-41B6-41D4-AC0B-C2574AC100EA}">
      <formula1>"0,1"</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A72D9D8-1396-4F35-8997-451E4856EC69}">
          <x14:formula1>
            <xm:f>DI!$C$10:$C$17</xm:f>
          </x14:formula1>
          <xm:sqref>C8:H8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D7EA1-CBFC-4F41-A2BD-8D0E13E83A4F}">
  <sheetPr>
    <tabColor rgb="FFFFFF00"/>
  </sheetPr>
  <dimension ref="A1:P88"/>
  <sheetViews>
    <sheetView showGridLines="0" topLeftCell="A37" zoomScale="55" zoomScaleNormal="55" workbookViewId="0">
      <selection activeCell="C28" sqref="C28:D28"/>
    </sheetView>
  </sheetViews>
  <sheetFormatPr baseColWidth="10" defaultColWidth="11.44140625" defaultRowHeight="18" x14ac:dyDescent="0.35"/>
  <cols>
    <col min="1" max="1" width="27.6640625" style="31" customWidth="1"/>
    <col min="2" max="2" width="33.88671875" style="31" customWidth="1"/>
    <col min="3" max="3" width="123.6640625" style="31" customWidth="1"/>
    <col min="4" max="4" width="19.5546875" style="31" customWidth="1"/>
    <col min="5" max="5" width="20.44140625" style="31" customWidth="1"/>
    <col min="6" max="6" width="20.88671875" style="31" customWidth="1"/>
    <col min="7" max="7" width="83.44140625" style="31" customWidth="1"/>
    <col min="8" max="8" width="90.5546875" style="31" customWidth="1"/>
    <col min="9" max="12" width="11.44140625" style="31"/>
    <col min="13" max="13" width="65" style="31" customWidth="1"/>
    <col min="14" max="16384" width="11.44140625" style="31"/>
  </cols>
  <sheetData>
    <row r="1" spans="1:16" s="48" customFormat="1" ht="99.75" customHeight="1" x14ac:dyDescent="0.35"/>
    <row r="2" spans="1:16" s="48" customFormat="1" ht="52.5" customHeight="1" x14ac:dyDescent="0.35">
      <c r="B2" s="286" t="s">
        <v>187</v>
      </c>
      <c r="C2" s="286"/>
      <c r="D2" s="286"/>
      <c r="E2" s="286"/>
      <c r="F2" s="286"/>
      <c r="G2" s="286"/>
      <c r="H2" s="286"/>
    </row>
    <row r="3" spans="1:16" x14ac:dyDescent="0.35">
      <c r="B3" s="48"/>
      <c r="C3" s="49"/>
      <c r="D3" s="49"/>
      <c r="E3" s="49"/>
    </row>
    <row r="4" spans="1:16" ht="21" x14ac:dyDescent="0.35">
      <c r="B4" s="176" t="s">
        <v>111</v>
      </c>
      <c r="C4" s="372"/>
      <c r="D4" s="372"/>
      <c r="E4" s="372"/>
      <c r="F4" s="372"/>
      <c r="G4" s="372"/>
      <c r="H4" s="372"/>
    </row>
    <row r="5" spans="1:16" ht="21" x14ac:dyDescent="0.35">
      <c r="B5" s="176" t="s">
        <v>112</v>
      </c>
      <c r="C5" s="372"/>
      <c r="D5" s="372"/>
      <c r="E5" s="372"/>
      <c r="F5" s="372"/>
      <c r="G5" s="372"/>
      <c r="H5" s="372"/>
    </row>
    <row r="6" spans="1:16" ht="21" x14ac:dyDescent="0.35">
      <c r="B6" s="176" t="s">
        <v>188</v>
      </c>
      <c r="C6" s="372" t="s">
        <v>189</v>
      </c>
      <c r="D6" s="372"/>
      <c r="E6" s="372"/>
      <c r="F6" s="372"/>
      <c r="G6" s="372"/>
      <c r="H6" s="372"/>
    </row>
    <row r="7" spans="1:16" ht="20.399999999999999" customHeight="1" x14ac:dyDescent="0.35">
      <c r="B7" s="176" t="s">
        <v>190</v>
      </c>
      <c r="C7" s="372" t="s">
        <v>191</v>
      </c>
      <c r="D7" s="372"/>
      <c r="E7" s="372"/>
      <c r="F7" s="372"/>
      <c r="G7" s="372"/>
      <c r="H7" s="372"/>
    </row>
    <row r="8" spans="1:16" ht="30.75" customHeight="1" x14ac:dyDescent="0.35">
      <c r="B8" s="176" t="s">
        <v>117</v>
      </c>
      <c r="C8" s="372"/>
      <c r="D8" s="372"/>
      <c r="E8" s="372"/>
      <c r="F8" s="372"/>
      <c r="G8" s="372"/>
      <c r="H8" s="372"/>
    </row>
    <row r="9" spans="1:16" ht="63" x14ac:dyDescent="0.35">
      <c r="B9" s="176" t="s">
        <v>118</v>
      </c>
      <c r="C9" s="372"/>
      <c r="D9" s="372"/>
      <c r="E9" s="372"/>
      <c r="F9" s="372"/>
      <c r="G9" s="372"/>
      <c r="H9" s="372"/>
    </row>
    <row r="10" spans="1:16" ht="21" x14ac:dyDescent="0.35">
      <c r="B10" s="176" t="s">
        <v>119</v>
      </c>
      <c r="C10" s="379"/>
      <c r="D10" s="380"/>
      <c r="E10" s="380"/>
      <c r="F10" s="380"/>
      <c r="G10" s="380"/>
      <c r="H10" s="381"/>
    </row>
    <row r="11" spans="1:16" ht="21" x14ac:dyDescent="0.35">
      <c r="B11" s="227"/>
      <c r="C11" s="228"/>
      <c r="D11" s="228"/>
      <c r="E11" s="228"/>
      <c r="F11" s="148"/>
      <c r="G11" s="148"/>
      <c r="H11" s="148"/>
    </row>
    <row r="12" spans="1:16" ht="21" x14ac:dyDescent="0.35">
      <c r="B12" s="227"/>
      <c r="C12" s="228"/>
      <c r="D12" s="228"/>
      <c r="E12" s="228"/>
      <c r="F12" s="148"/>
      <c r="G12" s="148"/>
      <c r="H12" s="148"/>
    </row>
    <row r="13" spans="1:16" s="48" customFormat="1" ht="44.1" customHeight="1" x14ac:dyDescent="0.35">
      <c r="B13" s="350" t="s">
        <v>120</v>
      </c>
      <c r="C13" s="351"/>
      <c r="D13" s="351"/>
      <c r="E13" s="351"/>
      <c r="F13" s="351"/>
      <c r="G13" s="351"/>
      <c r="H13" s="352"/>
    </row>
    <row r="14" spans="1:16" ht="23.4" x14ac:dyDescent="0.45">
      <c r="B14" s="106"/>
      <c r="C14" s="32"/>
      <c r="D14" s="91"/>
      <c r="E14" s="33"/>
      <c r="F14" s="33"/>
      <c r="G14" s="34"/>
      <c r="H14" s="34"/>
      <c r="M14" s="92"/>
      <c r="N14" s="93"/>
      <c r="O14" s="93"/>
      <c r="P14" s="93"/>
    </row>
    <row r="15" spans="1:16" ht="39.9" customHeight="1" x14ac:dyDescent="0.35">
      <c r="A15" s="31" t="s">
        <v>4</v>
      </c>
      <c r="B15" s="155"/>
      <c r="C15" s="335" t="s">
        <v>121</v>
      </c>
      <c r="D15" s="335" t="s">
        <v>122</v>
      </c>
      <c r="E15" s="335" t="s">
        <v>123</v>
      </c>
      <c r="F15" s="335" t="s">
        <v>8</v>
      </c>
      <c r="G15" s="335" t="s">
        <v>9</v>
      </c>
      <c r="H15" s="335" t="s">
        <v>10</v>
      </c>
      <c r="J15" s="48"/>
    </row>
    <row r="16" spans="1:16" ht="39.9" customHeight="1" x14ac:dyDescent="0.35">
      <c r="B16" s="155"/>
      <c r="C16" s="336"/>
      <c r="D16" s="336"/>
      <c r="E16" s="336"/>
      <c r="F16" s="336"/>
      <c r="G16" s="336"/>
      <c r="H16" s="336"/>
      <c r="J16" s="131"/>
    </row>
    <row r="17" spans="2:16" ht="36" x14ac:dyDescent="0.35">
      <c r="B17" s="195" t="s">
        <v>11</v>
      </c>
      <c r="C17" s="35" t="s">
        <v>124</v>
      </c>
      <c r="D17" s="160"/>
      <c r="E17" s="36">
        <v>4</v>
      </c>
      <c r="F17" s="160">
        <f t="shared" ref="F17:F22" si="0">D17*E17</f>
        <v>0</v>
      </c>
      <c r="G17" s="36" t="s">
        <v>13</v>
      </c>
      <c r="H17" s="37"/>
      <c r="J17" s="132"/>
    </row>
    <row r="18" spans="2:16" ht="36" x14ac:dyDescent="0.35">
      <c r="B18" s="369" t="s">
        <v>14</v>
      </c>
      <c r="C18" s="35" t="s">
        <v>15</v>
      </c>
      <c r="D18" s="160"/>
      <c r="E18" s="36">
        <v>4</v>
      </c>
      <c r="F18" s="160">
        <f t="shared" si="0"/>
        <v>0</v>
      </c>
      <c r="G18" s="36" t="s">
        <v>13</v>
      </c>
      <c r="H18" s="37"/>
      <c r="J18" s="131"/>
    </row>
    <row r="19" spans="2:16" ht="72" x14ac:dyDescent="0.35">
      <c r="B19" s="370"/>
      <c r="C19" s="35" t="s">
        <v>16</v>
      </c>
      <c r="D19" s="160"/>
      <c r="E19" s="36">
        <v>5</v>
      </c>
      <c r="F19" s="160">
        <f t="shared" si="0"/>
        <v>0</v>
      </c>
      <c r="G19" s="36" t="s">
        <v>13</v>
      </c>
      <c r="H19" s="37"/>
      <c r="J19" s="131"/>
    </row>
    <row r="20" spans="2:16" ht="36" customHeight="1" x14ac:dyDescent="0.35">
      <c r="B20" s="373" t="s">
        <v>17</v>
      </c>
      <c r="C20" s="35" t="s">
        <v>18</v>
      </c>
      <c r="D20" s="160"/>
      <c r="E20" s="36">
        <v>3</v>
      </c>
      <c r="F20" s="160">
        <f t="shared" si="0"/>
        <v>0</v>
      </c>
      <c r="G20" s="36"/>
      <c r="H20" s="37"/>
      <c r="J20" s="98"/>
    </row>
    <row r="21" spans="2:16" ht="18" customHeight="1" x14ac:dyDescent="0.35">
      <c r="B21" s="374"/>
      <c r="C21" s="35" t="s">
        <v>19</v>
      </c>
      <c r="D21" s="160"/>
      <c r="E21" s="36">
        <v>2</v>
      </c>
      <c r="F21" s="160">
        <f t="shared" si="0"/>
        <v>0</v>
      </c>
      <c r="G21" s="36"/>
      <c r="H21" s="37"/>
      <c r="J21" s="98"/>
    </row>
    <row r="22" spans="2:16" ht="72" customHeight="1" x14ac:dyDescent="0.35">
      <c r="B22" s="375"/>
      <c r="C22" s="35" t="s">
        <v>20</v>
      </c>
      <c r="D22" s="160"/>
      <c r="E22" s="36">
        <v>2</v>
      </c>
      <c r="F22" s="160">
        <f t="shared" si="0"/>
        <v>0</v>
      </c>
      <c r="G22" s="36"/>
      <c r="H22" s="37"/>
      <c r="J22" s="98"/>
    </row>
    <row r="23" spans="2:16" ht="123" customHeight="1" x14ac:dyDescent="0.35">
      <c r="B23" s="253" t="s">
        <v>159</v>
      </c>
      <c r="C23" s="35" t="s">
        <v>22</v>
      </c>
      <c r="D23" s="160"/>
      <c r="E23" s="36">
        <v>1</v>
      </c>
      <c r="F23" s="160">
        <f>IF(D23="Projet sans infrastructure","N/A",D23*E23)</f>
        <v>0</v>
      </c>
      <c r="G23" s="36" t="s">
        <v>13</v>
      </c>
      <c r="H23" s="37"/>
      <c r="J23" s="98"/>
      <c r="K23" s="94"/>
    </row>
    <row r="24" spans="2:16" ht="36" customHeight="1" x14ac:dyDescent="0.35">
      <c r="B24" s="369" t="s">
        <v>126</v>
      </c>
      <c r="C24" s="35" t="s">
        <v>24</v>
      </c>
      <c r="D24" s="160"/>
      <c r="E24" s="36">
        <v>3</v>
      </c>
      <c r="F24" s="160">
        <f>IF(D24="Projet sans études","N/A",D24*E24)</f>
        <v>0</v>
      </c>
      <c r="G24" s="36" t="s">
        <v>13</v>
      </c>
      <c r="H24" s="37"/>
      <c r="J24" s="98"/>
    </row>
    <row r="25" spans="2:16" ht="57.9" customHeight="1" x14ac:dyDescent="0.35">
      <c r="B25" s="370"/>
      <c r="C25" s="35" t="s">
        <v>25</v>
      </c>
      <c r="D25" s="160"/>
      <c r="E25" s="36">
        <v>2</v>
      </c>
      <c r="F25" s="160">
        <f>IF(D25="Projet sans études","N/A",D25*E25)</f>
        <v>0</v>
      </c>
      <c r="G25" s="36" t="s">
        <v>13</v>
      </c>
      <c r="H25" s="37"/>
      <c r="J25" s="98"/>
    </row>
    <row r="26" spans="2:16" ht="21" x14ac:dyDescent="0.4">
      <c r="B26" s="46"/>
      <c r="C26" s="38"/>
      <c r="D26" s="39"/>
      <c r="E26" s="39"/>
      <c r="F26" s="39"/>
      <c r="G26" s="39"/>
      <c r="H26" s="39"/>
      <c r="J26" s="48"/>
    </row>
    <row r="27" spans="2:16" s="48" customFormat="1" ht="42.6" customHeight="1" x14ac:dyDescent="0.35">
      <c r="B27" s="382" t="str">
        <f>+'critères transversaux'!B16</f>
        <v>Total critères transversaux</v>
      </c>
      <c r="C27" s="345" t="s">
        <v>127</v>
      </c>
      <c r="D27" s="346"/>
      <c r="E27" s="260" t="s">
        <v>128</v>
      </c>
      <c r="F27" s="260" t="s">
        <v>129</v>
      </c>
      <c r="G27" s="260" t="s">
        <v>9</v>
      </c>
      <c r="H27" s="260" t="s">
        <v>10</v>
      </c>
    </row>
    <row r="28" spans="2:16" s="48" customFormat="1" ht="38.4" customHeight="1" x14ac:dyDescent="0.35">
      <c r="B28" s="382"/>
      <c r="C28" s="344" t="s">
        <v>127</v>
      </c>
      <c r="D28" s="344"/>
      <c r="E28" s="161" t="str">
        <f>IF(C28="Sans études avec infrastructure",21,IF(C28="Sans études sans infrastructure",20,IF(C28="Avec études sans infrastructure",25,IF(C28="Avec études avec infrastructure",26,""))))</f>
        <v/>
      </c>
      <c r="F28" s="262">
        <f>SUM(F17:F25)</f>
        <v>0</v>
      </c>
      <c r="G28" s="163"/>
      <c r="H28" s="163"/>
    </row>
    <row r="29" spans="2:16" x14ac:dyDescent="0.35">
      <c r="M29" s="98"/>
      <c r="N29" s="93"/>
      <c r="O29" s="93"/>
      <c r="P29" s="93"/>
    </row>
    <row r="30" spans="2:16" s="48" customFormat="1" ht="39.6" customHeight="1" x14ac:dyDescent="0.35">
      <c r="B30" s="350" t="s">
        <v>130</v>
      </c>
      <c r="C30" s="351"/>
      <c r="D30" s="351"/>
      <c r="E30" s="351"/>
      <c r="F30" s="351"/>
      <c r="G30" s="351"/>
      <c r="H30" s="352"/>
    </row>
    <row r="32" spans="2:16" ht="42" x14ac:dyDescent="0.35">
      <c r="B32" s="378" t="s">
        <v>190</v>
      </c>
      <c r="C32" s="265" t="s">
        <v>132</v>
      </c>
      <c r="D32" s="265" t="s">
        <v>6</v>
      </c>
      <c r="E32" s="265" t="s">
        <v>133</v>
      </c>
      <c r="F32" s="265" t="s">
        <v>134</v>
      </c>
      <c r="G32" s="265" t="s">
        <v>46</v>
      </c>
      <c r="H32" s="265" t="s">
        <v>10</v>
      </c>
    </row>
    <row r="33" spans="2:10" ht="36" x14ac:dyDescent="0.35">
      <c r="B33" s="378"/>
      <c r="C33" s="129" t="s">
        <v>192</v>
      </c>
      <c r="D33" s="160"/>
      <c r="E33" s="108">
        <v>2</v>
      </c>
      <c r="F33" s="108">
        <f t="shared" ref="F33:F38" si="1">D33*E33</f>
        <v>0</v>
      </c>
      <c r="G33" s="109"/>
      <c r="H33" s="109"/>
    </row>
    <row r="34" spans="2:10" ht="36" x14ac:dyDescent="0.35">
      <c r="B34" s="378"/>
      <c r="C34" s="112" t="s">
        <v>160</v>
      </c>
      <c r="D34" s="160"/>
      <c r="E34" s="108">
        <v>2</v>
      </c>
      <c r="F34" s="108">
        <f t="shared" si="1"/>
        <v>0</v>
      </c>
      <c r="G34" s="109"/>
      <c r="H34" s="109"/>
    </row>
    <row r="35" spans="2:10" ht="18" customHeight="1" x14ac:dyDescent="0.35">
      <c r="B35" s="378"/>
      <c r="C35" s="129" t="s">
        <v>161</v>
      </c>
      <c r="D35" s="160"/>
      <c r="E35" s="108">
        <v>2</v>
      </c>
      <c r="F35" s="108">
        <f t="shared" si="1"/>
        <v>0</v>
      </c>
      <c r="G35" s="109"/>
      <c r="H35" s="109"/>
    </row>
    <row r="36" spans="2:10" ht="18" customHeight="1" x14ac:dyDescent="0.35">
      <c r="B36" s="378"/>
      <c r="C36" s="112" t="s">
        <v>162</v>
      </c>
      <c r="D36" s="160"/>
      <c r="E36" s="108">
        <v>2</v>
      </c>
      <c r="F36" s="108">
        <f t="shared" si="1"/>
        <v>0</v>
      </c>
      <c r="G36" s="109"/>
      <c r="H36" s="109"/>
    </row>
    <row r="37" spans="2:10" ht="18" customHeight="1" x14ac:dyDescent="0.35">
      <c r="B37" s="378"/>
      <c r="C37" s="112" t="s">
        <v>163</v>
      </c>
      <c r="D37" s="160"/>
      <c r="E37" s="108">
        <v>2</v>
      </c>
      <c r="F37" s="108">
        <f t="shared" si="1"/>
        <v>0</v>
      </c>
      <c r="G37" s="109"/>
      <c r="H37" s="109"/>
    </row>
    <row r="38" spans="2:10" ht="18" customHeight="1" x14ac:dyDescent="0.35">
      <c r="B38" s="378"/>
      <c r="C38" s="112" t="s">
        <v>164</v>
      </c>
      <c r="D38" s="160"/>
      <c r="E38" s="108">
        <v>3</v>
      </c>
      <c r="F38" s="108">
        <f t="shared" si="1"/>
        <v>0</v>
      </c>
      <c r="G38" s="109"/>
      <c r="H38" s="109"/>
    </row>
    <row r="40" spans="2:10" s="48" customFormat="1" ht="42.6" customHeight="1" x14ac:dyDescent="0.4">
      <c r="B40" s="81"/>
      <c r="C40" s="366" t="s">
        <v>127</v>
      </c>
      <c r="D40" s="367"/>
      <c r="E40" s="268" t="s">
        <v>128</v>
      </c>
      <c r="F40" s="268" t="s">
        <v>129</v>
      </c>
      <c r="G40" s="268" t="s">
        <v>9</v>
      </c>
      <c r="H40" s="268" t="s">
        <v>10</v>
      </c>
    </row>
    <row r="41" spans="2:10" s="48" customFormat="1" ht="50.1" customHeight="1" x14ac:dyDescent="0.35">
      <c r="B41" s="261" t="s">
        <v>141</v>
      </c>
      <c r="C41" s="376"/>
      <c r="D41" s="377"/>
      <c r="E41" s="161">
        <f>4*SUM(E33:E38)</f>
        <v>52</v>
      </c>
      <c r="F41" s="262">
        <f>SUM(F33:F38)</f>
        <v>0</v>
      </c>
      <c r="G41" s="163"/>
      <c r="H41" s="163"/>
    </row>
    <row r="42" spans="2:10" s="48" customFormat="1" ht="38.4" customHeight="1" x14ac:dyDescent="0.35"/>
    <row r="43" spans="2:10" s="48" customFormat="1" ht="38.1" customHeight="1" x14ac:dyDescent="0.35">
      <c r="B43" s="350" t="s">
        <v>142</v>
      </c>
      <c r="C43" s="351"/>
      <c r="D43" s="351"/>
      <c r="E43" s="351"/>
      <c r="F43" s="351"/>
      <c r="G43" s="351"/>
      <c r="H43" s="352"/>
    </row>
    <row r="44" spans="2:10" s="130" customFormat="1" ht="23.4" x14ac:dyDescent="0.45">
      <c r="B44" s="106"/>
    </row>
    <row r="45" spans="2:10" s="48" customFormat="1" ht="23.4" x14ac:dyDescent="0.45">
      <c r="B45" s="194" t="s">
        <v>143</v>
      </c>
    </row>
    <row r="46" spans="2:10" s="48" customFormat="1" x14ac:dyDescent="0.35">
      <c r="B46" s="51"/>
      <c r="C46" s="52"/>
      <c r="D46" s="156"/>
    </row>
    <row r="47" spans="2:10" s="48" customFormat="1" ht="21" x14ac:dyDescent="0.35">
      <c r="C47" s="265" t="s">
        <v>44</v>
      </c>
      <c r="D47" s="265" t="s">
        <v>45</v>
      </c>
      <c r="E47" s="327" t="s">
        <v>46</v>
      </c>
      <c r="F47" s="327"/>
      <c r="G47" s="327"/>
      <c r="H47" s="265" t="s">
        <v>10</v>
      </c>
    </row>
    <row r="48" spans="2:10" s="48" customFormat="1" ht="54" x14ac:dyDescent="0.35">
      <c r="B48" s="335" t="s">
        <v>47</v>
      </c>
      <c r="C48" s="193" t="s">
        <v>48</v>
      </c>
      <c r="D48" s="168"/>
      <c r="E48" s="169"/>
      <c r="F48" s="170"/>
      <c r="G48" s="182"/>
      <c r="H48" s="135"/>
      <c r="J48" s="99"/>
    </row>
    <row r="49" spans="2:10" s="48" customFormat="1" ht="117.75" customHeight="1" x14ac:dyDescent="0.35">
      <c r="B49" s="356"/>
      <c r="C49" s="184" t="s">
        <v>49</v>
      </c>
      <c r="D49" s="168"/>
      <c r="E49" s="169"/>
      <c r="F49" s="170"/>
      <c r="G49" s="182"/>
      <c r="H49" s="189"/>
      <c r="I49" s="164"/>
      <c r="J49" s="99"/>
    </row>
    <row r="50" spans="2:10" s="48" customFormat="1" ht="36" x14ac:dyDescent="0.35">
      <c r="B50" s="356"/>
      <c r="C50" s="185" t="s">
        <v>51</v>
      </c>
      <c r="D50" s="171"/>
      <c r="E50" s="357"/>
      <c r="F50" s="358"/>
      <c r="G50" s="359"/>
      <c r="H50" s="190"/>
    </row>
    <row r="51" spans="2:10" s="48" customFormat="1" ht="36" x14ac:dyDescent="0.35">
      <c r="B51" s="356"/>
      <c r="C51" s="187" t="s">
        <v>144</v>
      </c>
      <c r="D51" s="188"/>
      <c r="E51" s="360"/>
      <c r="F51" s="361"/>
      <c r="G51" s="362"/>
      <c r="H51" s="191"/>
      <c r="I51" s="38"/>
      <c r="J51" s="38"/>
    </row>
    <row r="52" spans="2:10" s="48" customFormat="1" ht="18" customHeight="1" x14ac:dyDescent="0.35">
      <c r="B52" s="336"/>
      <c r="C52" s="186" t="s">
        <v>145</v>
      </c>
      <c r="D52" s="183">
        <f>SUM(D48:D51)</f>
        <v>0</v>
      </c>
      <c r="E52" s="363"/>
      <c r="F52" s="364"/>
      <c r="G52" s="365"/>
      <c r="H52" s="192"/>
    </row>
    <row r="53" spans="2:10" s="48" customFormat="1" ht="18" customHeight="1" x14ac:dyDescent="0.35">
      <c r="B53" s="31"/>
      <c r="C53" s="31"/>
      <c r="D53" s="31"/>
      <c r="E53" s="31"/>
      <c r="F53" s="31"/>
      <c r="G53" s="31"/>
      <c r="H53" s="31"/>
    </row>
    <row r="54" spans="2:10" s="48" customFormat="1" ht="42.6" customHeight="1" x14ac:dyDescent="0.4">
      <c r="B54" s="81"/>
      <c r="C54" s="269" t="s">
        <v>127</v>
      </c>
      <c r="D54" s="260" t="s">
        <v>129</v>
      </c>
      <c r="E54" s="327" t="s">
        <v>46</v>
      </c>
      <c r="F54" s="327"/>
      <c r="G54" s="327"/>
      <c r="H54" s="260" t="s">
        <v>10</v>
      </c>
    </row>
    <row r="55" spans="2:10" s="48" customFormat="1" ht="38.4" customHeight="1" x14ac:dyDescent="0.35">
      <c r="B55" s="261" t="s">
        <v>150</v>
      </c>
      <c r="C55" s="270"/>
      <c r="D55" s="199">
        <f>D52</f>
        <v>0</v>
      </c>
      <c r="E55" s="330"/>
      <c r="F55" s="331"/>
      <c r="G55" s="332"/>
      <c r="H55" s="163"/>
    </row>
    <row r="56" spans="2:10" ht="63" customHeight="1" x14ac:dyDescent="0.35"/>
    <row r="57" spans="2:10" s="48" customFormat="1" ht="33" customHeight="1" x14ac:dyDescent="0.35">
      <c r="B57" s="350" t="s">
        <v>151</v>
      </c>
      <c r="C57" s="351"/>
      <c r="D57" s="351"/>
      <c r="E57" s="351"/>
      <c r="F57" s="351"/>
      <c r="G57" s="351"/>
      <c r="H57" s="352"/>
    </row>
    <row r="58" spans="2:10" s="48" customFormat="1" ht="17.399999999999999" customHeight="1" x14ac:dyDescent="0.35"/>
    <row r="59" spans="2:10" s="48" customFormat="1" ht="39.6" customHeight="1" x14ac:dyDescent="0.35">
      <c r="B59" s="271" t="s">
        <v>26</v>
      </c>
      <c r="C59" s="202">
        <f>F28</f>
        <v>0</v>
      </c>
      <c r="G59" s="204" t="s">
        <v>62</v>
      </c>
      <c r="H59" s="203" t="s">
        <v>63</v>
      </c>
    </row>
    <row r="60" spans="2:10" s="48" customFormat="1" ht="39.6" customHeight="1" x14ac:dyDescent="0.35">
      <c r="B60" s="271" t="s">
        <v>141</v>
      </c>
      <c r="C60" s="200">
        <f>F41</f>
        <v>0</v>
      </c>
      <c r="G60" s="205"/>
      <c r="H60" s="203" t="s">
        <v>64</v>
      </c>
    </row>
    <row r="61" spans="2:10" s="48" customFormat="1" ht="39.6" customHeight="1" x14ac:dyDescent="0.35">
      <c r="B61" s="271" t="s">
        <v>150</v>
      </c>
      <c r="C61" s="201">
        <f>D55</f>
        <v>0</v>
      </c>
      <c r="G61" s="205"/>
      <c r="H61" s="203" t="s">
        <v>65</v>
      </c>
    </row>
    <row r="62" spans="2:10" s="48" customFormat="1" ht="39.6" customHeight="1" x14ac:dyDescent="0.35">
      <c r="B62" s="271" t="s">
        <v>152</v>
      </c>
      <c r="C62" s="272">
        <f>C59+C60</f>
        <v>0</v>
      </c>
      <c r="G62" s="206"/>
      <c r="H62" s="203" t="s">
        <v>66</v>
      </c>
    </row>
    <row r="63" spans="2:10" s="48" customFormat="1" ht="39.6" customHeight="1" x14ac:dyDescent="0.35">
      <c r="B63" s="271" t="s">
        <v>153</v>
      </c>
      <c r="C63" s="272">
        <f>C59+C60+C61</f>
        <v>0</v>
      </c>
      <c r="G63" s="207" t="s">
        <v>67</v>
      </c>
      <c r="H63" s="203" t="s">
        <v>68</v>
      </c>
    </row>
    <row r="64" spans="2:10" s="48" customFormat="1" ht="36" x14ac:dyDescent="0.35">
      <c r="G64" s="208"/>
      <c r="H64" s="203" t="s">
        <v>69</v>
      </c>
    </row>
    <row r="65" spans="2:8" s="48" customFormat="1" ht="47.4" customHeight="1" x14ac:dyDescent="0.35">
      <c r="G65" s="208"/>
      <c r="H65" s="203" t="s">
        <v>70</v>
      </c>
    </row>
    <row r="66" spans="2:8" s="48" customFormat="1" ht="36" x14ac:dyDescent="0.35">
      <c r="G66" s="209"/>
      <c r="H66" s="203" t="s">
        <v>71</v>
      </c>
    </row>
    <row r="67" spans="2:8" s="48" customFormat="1" ht="38.4" customHeight="1" x14ac:dyDescent="0.35">
      <c r="B67" s="353" t="s">
        <v>154</v>
      </c>
      <c r="C67" s="355" t="str">
        <f>IF(OR(C75=0,C28=""),"",IF(OR(AND(C28="Sans études avec infrastructure",C62&lt;22),AND(C28="Sans études sans infrastructure",C62&lt;21),AND(C28="Avec études sans infrastructure",C62&lt;26),AND(C28="Avec études avec infrastructure",C62&lt;27)),"Avis défavorable",IF(OR(AND(C28="Sans études avec infrastructure",C62&lt;43,C62&gt;21),AND(C28="Sans études sans infrastructure",C62&lt;41,C62&gt;20),AND(C28="Avec études sans infrastructure",C62&lt;51,C62&gt;25),AND(C28="Avec études avec infrastructure",C62&lt;53,C62&gt;26)),"Avis d'ajournement",IF(OR(AND(C28="Sans études avec infrastructure",C62&gt;42),AND(C28="Sans études sans infrastructure",C62&gt;40),AND(C28="Avec études sans infrastructure",C62&gt;50),AND(C28="Avec études avec infrastructure",C62&gt;52)),"Avis favorable"))))</f>
        <v/>
      </c>
      <c r="G67" s="210" t="s">
        <v>72</v>
      </c>
      <c r="H67" s="203" t="s">
        <v>73</v>
      </c>
    </row>
    <row r="68" spans="2:8" s="48" customFormat="1" ht="38.4" customHeight="1" x14ac:dyDescent="0.35">
      <c r="B68" s="353"/>
      <c r="C68" s="355"/>
      <c r="G68" s="211"/>
      <c r="H68" s="203" t="s">
        <v>74</v>
      </c>
    </row>
    <row r="69" spans="2:8" s="48" customFormat="1" ht="38.4" customHeight="1" x14ac:dyDescent="0.35">
      <c r="B69" s="353"/>
      <c r="C69" s="355"/>
      <c r="G69" s="211"/>
      <c r="H69" s="203" t="s">
        <v>75</v>
      </c>
    </row>
    <row r="70" spans="2:8" s="48" customFormat="1" ht="38.4" customHeight="1" x14ac:dyDescent="0.35">
      <c r="B70" s="354"/>
      <c r="C70" s="355"/>
      <c r="G70" s="212"/>
      <c r="H70" s="203" t="s">
        <v>76</v>
      </c>
    </row>
    <row r="71" spans="2:8" s="48" customFormat="1" ht="38.4" customHeight="1" x14ac:dyDescent="0.35"/>
    <row r="72" spans="2:8" s="48" customFormat="1" ht="38.4" customHeight="1" x14ac:dyDescent="0.35"/>
    <row r="73" spans="2:8" s="48" customFormat="1" ht="21" x14ac:dyDescent="0.4">
      <c r="B73" s="174"/>
      <c r="C73" s="80"/>
      <c r="D73" s="156"/>
      <c r="E73" s="156"/>
      <c r="F73" s="156"/>
    </row>
    <row r="74" spans="2:8" s="48" customFormat="1" ht="18" customHeight="1" x14ac:dyDescent="0.35">
      <c r="B74" s="334" t="s">
        <v>77</v>
      </c>
      <c r="C74" s="304"/>
      <c r="D74" s="304"/>
      <c r="E74" s="304"/>
      <c r="F74" s="304"/>
      <c r="G74" s="304"/>
      <c r="H74" s="304"/>
    </row>
    <row r="75" spans="2:8" s="48" customFormat="1" ht="18" customHeight="1" x14ac:dyDescent="0.35">
      <c r="B75" s="334"/>
      <c r="C75" s="304"/>
      <c r="D75" s="304"/>
      <c r="E75" s="304"/>
      <c r="F75" s="304"/>
      <c r="G75" s="304"/>
      <c r="H75" s="304"/>
    </row>
    <row r="76" spans="2:8" s="48" customFormat="1" ht="18" customHeight="1" x14ac:dyDescent="0.35">
      <c r="B76" s="334"/>
      <c r="C76" s="304"/>
      <c r="D76" s="304"/>
      <c r="E76" s="304"/>
      <c r="F76" s="304"/>
      <c r="G76" s="304"/>
      <c r="H76" s="304"/>
    </row>
    <row r="77" spans="2:8" s="48" customFormat="1" ht="18" customHeight="1" x14ac:dyDescent="0.35">
      <c r="B77" s="334"/>
      <c r="C77" s="304"/>
      <c r="D77" s="304"/>
      <c r="E77" s="304"/>
      <c r="F77" s="304"/>
      <c r="G77" s="304"/>
      <c r="H77" s="304"/>
    </row>
    <row r="78" spans="2:8" s="48" customFormat="1" ht="18" customHeight="1" x14ac:dyDescent="0.35">
      <c r="B78" s="334"/>
      <c r="C78" s="304"/>
      <c r="D78" s="304"/>
      <c r="E78" s="304"/>
      <c r="F78" s="304"/>
      <c r="G78" s="304"/>
      <c r="H78" s="304"/>
    </row>
    <row r="79" spans="2:8" s="48" customFormat="1" ht="32.4" customHeight="1" x14ac:dyDescent="0.4">
      <c r="B79" s="81"/>
      <c r="C79" s="115"/>
      <c r="D79" s="175"/>
      <c r="E79" s="175"/>
      <c r="F79" s="175"/>
      <c r="G79" s="164"/>
      <c r="H79" s="164"/>
    </row>
    <row r="80" spans="2:8" s="48" customFormat="1" ht="32.4" customHeight="1" x14ac:dyDescent="0.35">
      <c r="B80" s="213" t="s">
        <v>78</v>
      </c>
      <c r="C80" s="329"/>
      <c r="D80" s="329"/>
      <c r="E80" s="329"/>
      <c r="F80" s="329"/>
      <c r="G80" s="329"/>
      <c r="H80" s="329"/>
    </row>
    <row r="81" spans="2:8" s="48" customFormat="1" ht="32.4" customHeight="1" x14ac:dyDescent="0.35">
      <c r="B81" s="213" t="s">
        <v>79</v>
      </c>
      <c r="C81" s="329"/>
      <c r="D81" s="329"/>
      <c r="E81" s="329"/>
      <c r="F81" s="329"/>
      <c r="G81" s="329"/>
      <c r="H81" s="329"/>
    </row>
    <row r="82" spans="2:8" s="48" customFormat="1" ht="32.4" customHeight="1" x14ac:dyDescent="0.35">
      <c r="B82" s="213" t="s">
        <v>80</v>
      </c>
      <c r="C82" s="329"/>
      <c r="D82" s="329"/>
      <c r="E82" s="329"/>
      <c r="F82" s="329"/>
      <c r="G82" s="329"/>
      <c r="H82" s="329"/>
    </row>
    <row r="83" spans="2:8" s="48" customFormat="1" ht="32.4" customHeight="1" x14ac:dyDescent="0.35">
      <c r="B83" s="213" t="s">
        <v>81</v>
      </c>
      <c r="C83" s="329"/>
      <c r="D83" s="329"/>
      <c r="E83" s="329"/>
      <c r="F83" s="329"/>
      <c r="G83" s="329"/>
      <c r="H83" s="329"/>
    </row>
    <row r="84" spans="2:8" s="48" customFormat="1" ht="32.4" customHeight="1" x14ac:dyDescent="0.35">
      <c r="B84" s="213" t="s">
        <v>155</v>
      </c>
      <c r="C84" s="329"/>
      <c r="D84" s="329"/>
      <c r="E84" s="329"/>
      <c r="F84" s="329"/>
      <c r="G84" s="329"/>
      <c r="H84" s="329"/>
    </row>
    <row r="85" spans="2:8" s="48" customFormat="1" ht="32.4" customHeight="1" x14ac:dyDescent="0.35">
      <c r="B85" s="213" t="s">
        <v>83</v>
      </c>
      <c r="C85" s="329"/>
      <c r="D85" s="329"/>
      <c r="E85" s="329"/>
      <c r="F85" s="329"/>
      <c r="G85" s="329"/>
      <c r="H85" s="329"/>
    </row>
    <row r="86" spans="2:8" s="48" customFormat="1" ht="32.4" customHeight="1" x14ac:dyDescent="0.35">
      <c r="B86" s="213" t="s">
        <v>84</v>
      </c>
      <c r="C86" s="333" t="s">
        <v>85</v>
      </c>
      <c r="D86" s="333"/>
      <c r="E86" s="333"/>
      <c r="F86" s="333"/>
      <c r="G86" s="333"/>
      <c r="H86" s="333"/>
    </row>
    <row r="87" spans="2:8" s="48" customFormat="1" ht="32.4" customHeight="1" x14ac:dyDescent="0.35">
      <c r="B87" s="213" t="s">
        <v>86</v>
      </c>
      <c r="C87" s="329"/>
      <c r="D87" s="329"/>
      <c r="E87" s="329"/>
      <c r="F87" s="329"/>
      <c r="G87" s="329"/>
      <c r="H87" s="329"/>
    </row>
    <row r="88" spans="2:8" s="48" customFormat="1" ht="21" x14ac:dyDescent="0.4">
      <c r="B88" s="81"/>
    </row>
  </sheetData>
  <mergeCells count="46">
    <mergeCell ref="C85:H85"/>
    <mergeCell ref="C86:H86"/>
    <mergeCell ref="C87:H87"/>
    <mergeCell ref="C80:H80"/>
    <mergeCell ref="C81:H81"/>
    <mergeCell ref="C82:H82"/>
    <mergeCell ref="C83:H83"/>
    <mergeCell ref="C84:H84"/>
    <mergeCell ref="B32:B38"/>
    <mergeCell ref="B30:H30"/>
    <mergeCell ref="C40:D40"/>
    <mergeCell ref="B43:H43"/>
    <mergeCell ref="E54:G54"/>
    <mergeCell ref="C41:D41"/>
    <mergeCell ref="B57:H57"/>
    <mergeCell ref="B67:B70"/>
    <mergeCell ref="C67:C70"/>
    <mergeCell ref="B74:B78"/>
    <mergeCell ref="C74:H78"/>
    <mergeCell ref="B18:B19"/>
    <mergeCell ref="B20:B22"/>
    <mergeCell ref="B24:B25"/>
    <mergeCell ref="B27:B28"/>
    <mergeCell ref="C27:D27"/>
    <mergeCell ref="C28:D28"/>
    <mergeCell ref="C10:H10"/>
    <mergeCell ref="B13:H13"/>
    <mergeCell ref="C15:C16"/>
    <mergeCell ref="D15:D16"/>
    <mergeCell ref="E15:E16"/>
    <mergeCell ref="F15:F16"/>
    <mergeCell ref="G15:G16"/>
    <mergeCell ref="H15:H16"/>
    <mergeCell ref="E55:G55"/>
    <mergeCell ref="E47:G47"/>
    <mergeCell ref="B48:B52"/>
    <mergeCell ref="E50:G50"/>
    <mergeCell ref="E51:G51"/>
    <mergeCell ref="E52:G52"/>
    <mergeCell ref="B2:H2"/>
    <mergeCell ref="C9:H9"/>
    <mergeCell ref="C6:H6"/>
    <mergeCell ref="C7:H7"/>
    <mergeCell ref="C8:H8"/>
    <mergeCell ref="C4:H4"/>
    <mergeCell ref="C5:H5"/>
  </mergeCells>
  <conditionalFormatting sqref="C67">
    <cfRule type="containsText" dxfId="47" priority="1" operator="containsText" text="Avis d'ajournement">
      <formula>NOT(ISERROR(SEARCH("Avis d'ajournement",C67)))</formula>
    </cfRule>
    <cfRule type="containsText" dxfId="46" priority="2" operator="containsText" text="Avis défavorable">
      <formula>NOT(ISERROR(SEARCH("Avis défavorable",C67)))</formula>
    </cfRule>
    <cfRule type="containsText" dxfId="45" priority="3" operator="containsText" text="Avis favorable">
      <formula>NOT(ISERROR(SEARCH("Avis favorable",C67)))</formula>
    </cfRule>
  </conditionalFormatting>
  <dataValidations count="7">
    <dataValidation type="list" allowBlank="1" showInputMessage="1" showErrorMessage="1" sqref="D17:D22 D33:D38" xr:uid="{B3FB3A73-C062-4A9C-920A-E8681550CFF9}">
      <formula1>"1,2,3,4"</formula1>
    </dataValidation>
    <dataValidation type="list" allowBlank="1" showInputMessage="1" showErrorMessage="1" sqref="D23" xr:uid="{18C928D1-3BBE-401E-9B53-4562558DAD53}">
      <formula1>"Projet sans infrastructure,1,2,3,4"</formula1>
    </dataValidation>
    <dataValidation type="list" allowBlank="1" showInputMessage="1" showErrorMessage="1" sqref="D24:D25" xr:uid="{12B18737-BFB7-4DB9-9627-5757D3657A34}">
      <formula1>"Projet sans études,1,2,3,4"</formula1>
    </dataValidation>
    <dataValidation type="list" allowBlank="1" showInputMessage="1" showErrorMessage="1" sqref="C28" xr:uid="{BDBD7924-CA7F-4C2E-8CB1-E5D7FEA7CF66}">
      <formula1>"Sans études avec infrastructure, Sans études sans infrastructure,Avec études sans infrastructure,Avec études avec infrastructure"</formula1>
    </dataValidation>
    <dataValidation type="list" allowBlank="1" showInputMessage="1" showErrorMessage="1" sqref="C41 C55" xr:uid="{BF9D5D8C-A81D-48EB-B99B-3B8953889D5B}">
      <formula1>"Tout domaine d'intervention"</formula1>
    </dataValidation>
    <dataValidation type="list" allowBlank="1" showInputMessage="1" showErrorMessage="1" sqref="D48 D50:D51" xr:uid="{9D64F8CB-2EA6-472D-9B37-0BB6477AF123}">
      <formula1>"0,1"</formula1>
    </dataValidation>
    <dataValidation type="list" allowBlank="1" showInputMessage="1" showErrorMessage="1" sqref="D49" xr:uid="{3D188D60-30B1-40D2-B433-56C3DFD22D6F}">
      <formula1>"0,1,2"</formula1>
    </dataValidation>
  </dataValidation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622A6-9C06-41FD-9834-D570B2A7CEC6}">
  <sheetPr>
    <tabColor rgb="FFFFFF00"/>
  </sheetPr>
  <dimension ref="A1:P91"/>
  <sheetViews>
    <sheetView showGridLines="0" topLeftCell="A34" zoomScale="55" zoomScaleNormal="55" workbookViewId="0">
      <selection activeCell="C28" sqref="C28:D28"/>
    </sheetView>
  </sheetViews>
  <sheetFormatPr baseColWidth="10" defaultColWidth="11.44140625" defaultRowHeight="18" x14ac:dyDescent="0.35"/>
  <cols>
    <col min="1" max="1" width="27.6640625" style="31" customWidth="1"/>
    <col min="2" max="2" width="40.33203125" style="31" customWidth="1"/>
    <col min="3" max="3" width="123.6640625" style="31" customWidth="1"/>
    <col min="4" max="4" width="19.5546875" style="31" customWidth="1"/>
    <col min="5" max="5" width="20.44140625" style="31" customWidth="1"/>
    <col min="6" max="6" width="20.88671875" style="31" customWidth="1"/>
    <col min="7" max="7" width="83.44140625" style="31" customWidth="1"/>
    <col min="8" max="8" width="90.5546875" style="31" customWidth="1"/>
    <col min="9" max="12" width="11.44140625" style="31"/>
    <col min="13" max="13" width="65" style="31" customWidth="1"/>
    <col min="14" max="16384" width="11.44140625" style="31"/>
  </cols>
  <sheetData>
    <row r="1" spans="1:16" s="48" customFormat="1" ht="99.75" customHeight="1" x14ac:dyDescent="0.35"/>
    <row r="2" spans="1:16" s="48" customFormat="1" ht="52.5" customHeight="1" x14ac:dyDescent="0.35">
      <c r="B2" s="286" t="s">
        <v>193</v>
      </c>
      <c r="C2" s="286"/>
      <c r="D2" s="286"/>
      <c r="E2" s="286"/>
      <c r="F2" s="286"/>
      <c r="G2" s="286"/>
      <c r="H2" s="286"/>
    </row>
    <row r="3" spans="1:16" x14ac:dyDescent="0.35">
      <c r="B3" s="48"/>
      <c r="C3" s="49"/>
      <c r="D3" s="49"/>
      <c r="E3" s="49"/>
    </row>
    <row r="4" spans="1:16" ht="21" x14ac:dyDescent="0.35">
      <c r="B4" s="176" t="s">
        <v>111</v>
      </c>
      <c r="C4" s="372"/>
      <c r="D4" s="372"/>
      <c r="E4" s="372"/>
      <c r="F4" s="372"/>
      <c r="G4" s="372"/>
      <c r="H4" s="372"/>
    </row>
    <row r="5" spans="1:16" ht="21" x14ac:dyDescent="0.35">
      <c r="B5" s="176" t="s">
        <v>112</v>
      </c>
      <c r="C5" s="372"/>
      <c r="D5" s="372"/>
      <c r="E5" s="372"/>
      <c r="F5" s="372"/>
      <c r="G5" s="372"/>
      <c r="H5" s="372"/>
    </row>
    <row r="6" spans="1:16" ht="60.6" customHeight="1" x14ac:dyDescent="0.35">
      <c r="B6" s="176" t="s">
        <v>194</v>
      </c>
      <c r="C6" s="337" t="s">
        <v>195</v>
      </c>
      <c r="D6" s="337"/>
      <c r="E6" s="337"/>
      <c r="F6" s="337"/>
      <c r="G6" s="337"/>
      <c r="H6" s="337"/>
    </row>
    <row r="7" spans="1:16" ht="20.399999999999999" customHeight="1" x14ac:dyDescent="0.35">
      <c r="B7" s="176" t="s">
        <v>196</v>
      </c>
      <c r="C7" s="372" t="s">
        <v>197</v>
      </c>
      <c r="D7" s="372"/>
      <c r="E7" s="372"/>
      <c r="F7" s="372"/>
      <c r="G7" s="372"/>
      <c r="H7" s="372"/>
    </row>
    <row r="8" spans="1:16" ht="30.75" customHeight="1" x14ac:dyDescent="0.35">
      <c r="B8" s="176" t="s">
        <v>117</v>
      </c>
      <c r="C8" s="372"/>
      <c r="D8" s="372"/>
      <c r="E8" s="372"/>
      <c r="F8" s="372"/>
      <c r="G8" s="372"/>
      <c r="H8" s="372"/>
    </row>
    <row r="9" spans="1:16" ht="42" x14ac:dyDescent="0.35">
      <c r="B9" s="176" t="s">
        <v>118</v>
      </c>
      <c r="C9" s="372"/>
      <c r="D9" s="372"/>
      <c r="E9" s="372"/>
      <c r="F9" s="372"/>
      <c r="G9" s="372"/>
      <c r="H9" s="372"/>
    </row>
    <row r="10" spans="1:16" ht="21" x14ac:dyDescent="0.35">
      <c r="B10" s="176" t="s">
        <v>119</v>
      </c>
      <c r="C10" s="379"/>
      <c r="D10" s="380"/>
      <c r="E10" s="380"/>
      <c r="F10" s="380"/>
      <c r="G10" s="380"/>
      <c r="H10" s="381"/>
    </row>
    <row r="11" spans="1:16" x14ac:dyDescent="0.35">
      <c r="B11" s="116"/>
      <c r="C11" s="80"/>
      <c r="E11" s="49"/>
      <c r="F11" s="49"/>
      <c r="M11" s="92"/>
      <c r="N11" s="93"/>
      <c r="O11" s="93"/>
      <c r="P11" s="93"/>
    </row>
    <row r="12" spans="1:16" x14ac:dyDescent="0.35">
      <c r="B12" s="116"/>
      <c r="C12" s="80"/>
      <c r="E12" s="49"/>
      <c r="F12" s="49"/>
      <c r="M12" s="92"/>
      <c r="N12" s="93"/>
      <c r="O12" s="93"/>
      <c r="P12" s="93"/>
    </row>
    <row r="13" spans="1:16" s="48" customFormat="1" ht="44.1" customHeight="1" x14ac:dyDescent="0.35">
      <c r="B13" s="350" t="s">
        <v>120</v>
      </c>
      <c r="C13" s="351"/>
      <c r="D13" s="351"/>
      <c r="E13" s="351"/>
      <c r="F13" s="351"/>
      <c r="G13" s="351"/>
      <c r="H13" s="352"/>
    </row>
    <row r="14" spans="1:16" ht="23.4" x14ac:dyDescent="0.45">
      <c r="B14" s="106"/>
      <c r="C14" s="32"/>
      <c r="D14" s="91"/>
      <c r="E14" s="33"/>
      <c r="F14" s="33"/>
      <c r="G14" s="34"/>
      <c r="H14" s="34"/>
      <c r="M14" s="92"/>
      <c r="N14" s="93"/>
      <c r="O14" s="93"/>
      <c r="P14" s="93"/>
    </row>
    <row r="15" spans="1:16" ht="39.9" customHeight="1" x14ac:dyDescent="0.35">
      <c r="A15" s="31" t="s">
        <v>4</v>
      </c>
      <c r="B15" s="155"/>
      <c r="C15" s="335" t="s">
        <v>121</v>
      </c>
      <c r="D15" s="335" t="s">
        <v>122</v>
      </c>
      <c r="E15" s="335" t="s">
        <v>123</v>
      </c>
      <c r="F15" s="335" t="s">
        <v>8</v>
      </c>
      <c r="G15" s="335" t="s">
        <v>9</v>
      </c>
      <c r="H15" s="335" t="s">
        <v>10</v>
      </c>
      <c r="J15" s="48"/>
    </row>
    <row r="16" spans="1:16" ht="39.9" customHeight="1" x14ac:dyDescent="0.35">
      <c r="B16" s="155"/>
      <c r="C16" s="336"/>
      <c r="D16" s="336"/>
      <c r="E16" s="336"/>
      <c r="F16" s="336"/>
      <c r="G16" s="336"/>
      <c r="H16" s="336"/>
      <c r="J16" s="131"/>
    </row>
    <row r="17" spans="2:16" ht="36" x14ac:dyDescent="0.35">
      <c r="B17" s="195" t="s">
        <v>11</v>
      </c>
      <c r="C17" s="35" t="s">
        <v>124</v>
      </c>
      <c r="D17" s="160"/>
      <c r="E17" s="36">
        <v>4</v>
      </c>
      <c r="F17" s="160">
        <f t="shared" ref="F17:F22" si="0">D17*E17</f>
        <v>0</v>
      </c>
      <c r="G17" s="36" t="s">
        <v>13</v>
      </c>
      <c r="H17" s="37"/>
      <c r="J17" s="132"/>
    </row>
    <row r="18" spans="2:16" ht="36" x14ac:dyDescent="0.35">
      <c r="B18" s="369" t="s">
        <v>14</v>
      </c>
      <c r="C18" s="35" t="s">
        <v>15</v>
      </c>
      <c r="D18" s="160"/>
      <c r="E18" s="36">
        <v>4</v>
      </c>
      <c r="F18" s="160">
        <f t="shared" si="0"/>
        <v>0</v>
      </c>
      <c r="G18" s="36" t="s">
        <v>13</v>
      </c>
      <c r="H18" s="37"/>
      <c r="J18" s="131"/>
    </row>
    <row r="19" spans="2:16" ht="72" x14ac:dyDescent="0.35">
      <c r="B19" s="370"/>
      <c r="C19" s="35" t="s">
        <v>16</v>
      </c>
      <c r="D19" s="160"/>
      <c r="E19" s="36">
        <v>5</v>
      </c>
      <c r="F19" s="160">
        <f t="shared" si="0"/>
        <v>0</v>
      </c>
      <c r="G19" s="36" t="s">
        <v>13</v>
      </c>
      <c r="H19" s="37"/>
      <c r="J19" s="131"/>
    </row>
    <row r="20" spans="2:16" ht="36" customHeight="1" x14ac:dyDescent="0.35">
      <c r="B20" s="373" t="s">
        <v>17</v>
      </c>
      <c r="C20" s="35" t="s">
        <v>18</v>
      </c>
      <c r="D20" s="160"/>
      <c r="E20" s="36">
        <v>3</v>
      </c>
      <c r="F20" s="160">
        <f t="shared" si="0"/>
        <v>0</v>
      </c>
      <c r="G20" s="36"/>
      <c r="H20" s="37"/>
      <c r="J20" s="98"/>
    </row>
    <row r="21" spans="2:16" ht="18" customHeight="1" x14ac:dyDescent="0.35">
      <c r="B21" s="374"/>
      <c r="C21" s="35" t="s">
        <v>19</v>
      </c>
      <c r="D21" s="160"/>
      <c r="E21" s="36">
        <v>2</v>
      </c>
      <c r="F21" s="160">
        <f t="shared" si="0"/>
        <v>0</v>
      </c>
      <c r="G21" s="36"/>
      <c r="H21" s="37"/>
      <c r="J21" s="98"/>
    </row>
    <row r="22" spans="2:16" ht="72" customHeight="1" x14ac:dyDescent="0.35">
      <c r="B22" s="375"/>
      <c r="C22" s="35" t="s">
        <v>20</v>
      </c>
      <c r="D22" s="160"/>
      <c r="E22" s="36">
        <v>2</v>
      </c>
      <c r="F22" s="160">
        <f t="shared" si="0"/>
        <v>0</v>
      </c>
      <c r="G22" s="36"/>
      <c r="H22" s="37"/>
      <c r="J22" s="98"/>
    </row>
    <row r="23" spans="2:16" ht="123" customHeight="1" x14ac:dyDescent="0.35">
      <c r="B23" s="253" t="s">
        <v>159</v>
      </c>
      <c r="C23" s="35" t="s">
        <v>22</v>
      </c>
      <c r="D23" s="160"/>
      <c r="E23" s="36">
        <v>1</v>
      </c>
      <c r="F23" s="160">
        <f>IF(D23="Projet sans infrastructure","N/A",D23*E23)</f>
        <v>0</v>
      </c>
      <c r="G23" s="36" t="s">
        <v>13</v>
      </c>
      <c r="H23" s="37"/>
      <c r="J23" s="98"/>
      <c r="K23" s="94"/>
    </row>
    <row r="24" spans="2:16" ht="36" customHeight="1" x14ac:dyDescent="0.35">
      <c r="B24" s="369" t="s">
        <v>126</v>
      </c>
      <c r="C24" s="35" t="s">
        <v>24</v>
      </c>
      <c r="D24" s="160"/>
      <c r="E24" s="36">
        <v>3</v>
      </c>
      <c r="F24" s="160">
        <f>IF(D24="Projet sans études","N/A",D24*E24)</f>
        <v>0</v>
      </c>
      <c r="G24" s="36" t="s">
        <v>13</v>
      </c>
      <c r="H24" s="37"/>
      <c r="J24" s="98"/>
    </row>
    <row r="25" spans="2:16" ht="57.9" customHeight="1" x14ac:dyDescent="0.35">
      <c r="B25" s="370"/>
      <c r="C25" s="35" t="s">
        <v>25</v>
      </c>
      <c r="D25" s="160"/>
      <c r="E25" s="36">
        <v>2</v>
      </c>
      <c r="F25" s="160">
        <f>IF(D25="Projet sans études","N/A",D25*E25)</f>
        <v>0</v>
      </c>
      <c r="G25" s="36" t="s">
        <v>13</v>
      </c>
      <c r="H25" s="37"/>
      <c r="J25" s="98"/>
    </row>
    <row r="26" spans="2:16" ht="21" x14ac:dyDescent="0.4">
      <c r="B26" s="46"/>
      <c r="C26" s="38"/>
      <c r="D26" s="39"/>
      <c r="E26" s="39"/>
      <c r="F26" s="39"/>
      <c r="G26" s="39"/>
      <c r="H26" s="39"/>
      <c r="J26" s="48"/>
    </row>
    <row r="27" spans="2:16" s="48" customFormat="1" ht="42.6" customHeight="1" x14ac:dyDescent="0.35">
      <c r="B27" s="382" t="str">
        <f>+'critères transversaux'!B16</f>
        <v>Total critères transversaux</v>
      </c>
      <c r="C27" s="345" t="s">
        <v>127</v>
      </c>
      <c r="D27" s="346"/>
      <c r="E27" s="260" t="s">
        <v>128</v>
      </c>
      <c r="F27" s="260" t="s">
        <v>129</v>
      </c>
      <c r="G27" s="260" t="s">
        <v>9</v>
      </c>
      <c r="H27" s="260" t="s">
        <v>10</v>
      </c>
    </row>
    <row r="28" spans="2:16" s="48" customFormat="1" ht="38.4" customHeight="1" x14ac:dyDescent="0.35">
      <c r="B28" s="382"/>
      <c r="C28" s="344" t="s">
        <v>127</v>
      </c>
      <c r="D28" s="344"/>
      <c r="E28" s="161" t="str">
        <f>IF(C28="Sans études avec infrastructure",21,IF(C28="Sans études sans infrastructure",20,IF(C28="Avec études sans infrastructure",25,IF(C28="Avec études avec infrastructure",26,""))))</f>
        <v/>
      </c>
      <c r="F28" s="262">
        <f>SUM(F17:F25)</f>
        <v>0</v>
      </c>
      <c r="G28" s="163"/>
      <c r="H28" s="163"/>
    </row>
    <row r="29" spans="2:16" x14ac:dyDescent="0.35">
      <c r="M29" s="98"/>
      <c r="N29" s="93"/>
      <c r="O29" s="93"/>
      <c r="P29" s="93"/>
    </row>
    <row r="30" spans="2:16" s="48" customFormat="1" ht="39.6" customHeight="1" x14ac:dyDescent="0.35">
      <c r="B30" s="350" t="s">
        <v>130</v>
      </c>
      <c r="C30" s="351"/>
      <c r="D30" s="351"/>
      <c r="E30" s="351"/>
      <c r="F30" s="351"/>
      <c r="G30" s="351"/>
      <c r="H30" s="352"/>
    </row>
    <row r="31" spans="2:16" x14ac:dyDescent="0.35">
      <c r="B31" s="116"/>
      <c r="C31" s="80"/>
      <c r="E31" s="49"/>
      <c r="F31" s="49"/>
      <c r="M31" s="92"/>
      <c r="N31" s="93"/>
      <c r="O31" s="93"/>
      <c r="P31" s="93"/>
    </row>
    <row r="32" spans="2:16" ht="42" x14ac:dyDescent="0.35">
      <c r="B32" s="378" t="s">
        <v>196</v>
      </c>
      <c r="C32" s="265" t="s">
        <v>132</v>
      </c>
      <c r="D32" s="265" t="s">
        <v>6</v>
      </c>
      <c r="E32" s="265" t="s">
        <v>133</v>
      </c>
      <c r="F32" s="265" t="s">
        <v>134</v>
      </c>
      <c r="G32" s="265" t="s">
        <v>46</v>
      </c>
      <c r="H32" s="265" t="s">
        <v>10</v>
      </c>
    </row>
    <row r="33" spans="2:10" ht="117" customHeight="1" x14ac:dyDescent="0.35">
      <c r="B33" s="378"/>
      <c r="C33" s="135" t="s">
        <v>198</v>
      </c>
      <c r="D33" s="160"/>
      <c r="E33" s="108">
        <v>5</v>
      </c>
      <c r="F33" s="108">
        <f>D33*E33</f>
        <v>0</v>
      </c>
      <c r="G33" s="109"/>
      <c r="H33" s="109"/>
      <c r="I33" s="133"/>
      <c r="J33" s="93"/>
    </row>
    <row r="35" spans="2:10" s="48" customFormat="1" ht="42.6" customHeight="1" x14ac:dyDescent="0.4">
      <c r="B35" s="81"/>
      <c r="C35" s="366" t="s">
        <v>127</v>
      </c>
      <c r="D35" s="367"/>
      <c r="E35" s="268" t="s">
        <v>128</v>
      </c>
      <c r="F35" s="268" t="s">
        <v>129</v>
      </c>
      <c r="G35" s="268" t="s">
        <v>9</v>
      </c>
      <c r="H35" s="268" t="s">
        <v>10</v>
      </c>
    </row>
    <row r="36" spans="2:10" s="48" customFormat="1" ht="50.1" customHeight="1" x14ac:dyDescent="0.35">
      <c r="B36" s="261" t="s">
        <v>141</v>
      </c>
      <c r="C36" s="376"/>
      <c r="D36" s="377"/>
      <c r="E36" s="161">
        <f>4*SUM(E33)</f>
        <v>20</v>
      </c>
      <c r="F36" s="262">
        <f>SUM(F28:F33)</f>
        <v>0</v>
      </c>
      <c r="G36" s="163"/>
      <c r="H36" s="163"/>
    </row>
    <row r="37" spans="2:10" s="130" customFormat="1" ht="23.4" x14ac:dyDescent="0.45">
      <c r="B37" s="106"/>
    </row>
    <row r="38" spans="2:10" s="130" customFormat="1" ht="23.4" x14ac:dyDescent="0.45">
      <c r="B38" s="106"/>
    </row>
    <row r="39" spans="2:10" s="48" customFormat="1" ht="38.1" customHeight="1" x14ac:dyDescent="0.35">
      <c r="B39" s="350" t="s">
        <v>142</v>
      </c>
      <c r="C39" s="351"/>
      <c r="D39" s="351"/>
      <c r="E39" s="351"/>
      <c r="F39" s="351"/>
      <c r="G39" s="351"/>
      <c r="H39" s="352"/>
    </row>
    <row r="40" spans="2:10" s="130" customFormat="1" ht="23.4" x14ac:dyDescent="0.45">
      <c r="B40" s="106"/>
    </row>
    <row r="41" spans="2:10" s="48" customFormat="1" ht="23.4" x14ac:dyDescent="0.45">
      <c r="B41" s="194" t="s">
        <v>143</v>
      </c>
    </row>
    <row r="42" spans="2:10" s="48" customFormat="1" x14ac:dyDescent="0.35">
      <c r="B42" s="51"/>
      <c r="C42" s="52"/>
      <c r="D42" s="156"/>
    </row>
    <row r="43" spans="2:10" s="48" customFormat="1" ht="21" x14ac:dyDescent="0.35">
      <c r="C43" s="265" t="s">
        <v>44</v>
      </c>
      <c r="D43" s="265" t="s">
        <v>45</v>
      </c>
      <c r="E43" s="327" t="s">
        <v>46</v>
      </c>
      <c r="F43" s="327"/>
      <c r="G43" s="327"/>
      <c r="H43" s="265" t="s">
        <v>10</v>
      </c>
    </row>
    <row r="44" spans="2:10" s="48" customFormat="1" ht="54" x14ac:dyDescent="0.35">
      <c r="B44" s="335" t="s">
        <v>47</v>
      </c>
      <c r="C44" s="193" t="s">
        <v>48</v>
      </c>
      <c r="D44" s="168"/>
      <c r="E44" s="169"/>
      <c r="F44" s="170"/>
      <c r="G44" s="182"/>
      <c r="H44" s="135"/>
      <c r="J44" s="99"/>
    </row>
    <row r="45" spans="2:10" s="48" customFormat="1" ht="117.75" customHeight="1" x14ac:dyDescent="0.35">
      <c r="B45" s="356"/>
      <c r="C45" s="184" t="s">
        <v>49</v>
      </c>
      <c r="D45" s="168"/>
      <c r="E45" s="169"/>
      <c r="F45" s="170"/>
      <c r="G45" s="182"/>
      <c r="H45" s="189"/>
      <c r="I45" s="164"/>
      <c r="J45" s="99"/>
    </row>
    <row r="46" spans="2:10" s="48" customFormat="1" ht="36" x14ac:dyDescent="0.35">
      <c r="B46" s="356"/>
      <c r="C46" s="185" t="s">
        <v>51</v>
      </c>
      <c r="D46" s="171"/>
      <c r="E46" s="357"/>
      <c r="F46" s="358"/>
      <c r="G46" s="359"/>
      <c r="H46" s="190"/>
    </row>
    <row r="47" spans="2:10" s="48" customFormat="1" ht="36" x14ac:dyDescent="0.35">
      <c r="B47" s="356"/>
      <c r="C47" s="187" t="s">
        <v>144</v>
      </c>
      <c r="D47" s="188"/>
      <c r="E47" s="360"/>
      <c r="F47" s="361"/>
      <c r="G47" s="362"/>
      <c r="H47" s="191"/>
      <c r="I47" s="38"/>
      <c r="J47" s="38"/>
    </row>
    <row r="48" spans="2:10" s="48" customFormat="1" ht="18" customHeight="1" x14ac:dyDescent="0.35">
      <c r="B48" s="336"/>
      <c r="C48" s="186" t="s">
        <v>145</v>
      </c>
      <c r="D48" s="183">
        <f>SUM(D44:D47)</f>
        <v>0</v>
      </c>
      <c r="E48" s="363"/>
      <c r="F48" s="364"/>
      <c r="G48" s="365"/>
      <c r="H48" s="192"/>
    </row>
    <row r="49" spans="2:13" s="48" customFormat="1" x14ac:dyDescent="0.35"/>
    <row r="50" spans="2:13" s="48" customFormat="1" ht="38.1" customHeight="1" x14ac:dyDescent="0.45">
      <c r="B50" s="194" t="s">
        <v>146</v>
      </c>
    </row>
    <row r="51" spans="2:13" x14ac:dyDescent="0.35">
      <c r="B51" s="117"/>
    </row>
    <row r="52" spans="2:13" ht="21" x14ac:dyDescent="0.35">
      <c r="B52" s="48"/>
      <c r="C52" s="260" t="s">
        <v>44</v>
      </c>
      <c r="D52" s="260" t="s">
        <v>147</v>
      </c>
      <c r="E52" s="335" t="s">
        <v>46</v>
      </c>
      <c r="F52" s="335"/>
      <c r="G52" s="335"/>
      <c r="H52" s="260" t="s">
        <v>10</v>
      </c>
    </row>
    <row r="53" spans="2:13" ht="36" x14ac:dyDescent="0.35">
      <c r="B53" s="327" t="s">
        <v>148</v>
      </c>
      <c r="C53" s="129" t="s">
        <v>199</v>
      </c>
      <c r="D53" s="129"/>
      <c r="E53" s="392"/>
      <c r="F53" s="392"/>
      <c r="G53" s="392"/>
      <c r="H53" s="114"/>
      <c r="I53" s="136"/>
      <c r="J53" s="100"/>
      <c r="K53" s="97"/>
      <c r="L53" s="97"/>
      <c r="M53" s="97"/>
    </row>
    <row r="54" spans="2:13" ht="54" x14ac:dyDescent="0.35">
      <c r="B54" s="327"/>
      <c r="C54" s="129" t="s">
        <v>200</v>
      </c>
      <c r="D54" s="129"/>
      <c r="E54" s="400"/>
      <c r="F54" s="401"/>
      <c r="G54" s="402"/>
      <c r="H54" s="114"/>
    </row>
    <row r="55" spans="2:13" x14ac:dyDescent="0.35">
      <c r="B55" s="327"/>
      <c r="C55" s="198" t="s">
        <v>53</v>
      </c>
      <c r="D55" s="37">
        <f>+SUM(D53:D54)</f>
        <v>0</v>
      </c>
      <c r="E55" s="392"/>
      <c r="F55" s="392"/>
      <c r="G55" s="392"/>
      <c r="H55" s="114"/>
    </row>
    <row r="57" spans="2:13" s="48" customFormat="1" ht="42.6" customHeight="1" x14ac:dyDescent="0.4">
      <c r="B57" s="81"/>
      <c r="C57" s="269" t="s">
        <v>127</v>
      </c>
      <c r="D57" s="260" t="s">
        <v>129</v>
      </c>
      <c r="E57" s="327" t="s">
        <v>46</v>
      </c>
      <c r="F57" s="327"/>
      <c r="G57" s="327"/>
      <c r="H57" s="260" t="s">
        <v>10</v>
      </c>
    </row>
    <row r="58" spans="2:13" s="48" customFormat="1" ht="38.4" customHeight="1" x14ac:dyDescent="0.35">
      <c r="B58" s="261" t="s">
        <v>150</v>
      </c>
      <c r="C58" s="270"/>
      <c r="D58" s="199">
        <f>D55+D48</f>
        <v>0</v>
      </c>
      <c r="E58" s="330"/>
      <c r="F58" s="331"/>
      <c r="G58" s="332"/>
      <c r="H58" s="163"/>
    </row>
    <row r="59" spans="2:13" s="48" customFormat="1" ht="64.5" customHeight="1" x14ac:dyDescent="0.35"/>
    <row r="60" spans="2:13" s="48" customFormat="1" ht="33" customHeight="1" x14ac:dyDescent="0.35">
      <c r="B60" s="350" t="s">
        <v>151</v>
      </c>
      <c r="C60" s="351"/>
      <c r="D60" s="351"/>
      <c r="E60" s="351"/>
      <c r="F60" s="351"/>
      <c r="G60" s="351"/>
      <c r="H60" s="352"/>
    </row>
    <row r="61" spans="2:13" s="48" customFormat="1" ht="17.399999999999999" customHeight="1" x14ac:dyDescent="0.35"/>
    <row r="62" spans="2:13" s="48" customFormat="1" ht="39.6" customHeight="1" x14ac:dyDescent="0.35">
      <c r="B62" s="271" t="s">
        <v>26</v>
      </c>
      <c r="C62" s="202">
        <f>F28</f>
        <v>0</v>
      </c>
      <c r="G62" s="204" t="s">
        <v>62</v>
      </c>
      <c r="H62" s="203" t="s">
        <v>63</v>
      </c>
    </row>
    <row r="63" spans="2:13" s="48" customFormat="1" ht="39.6" customHeight="1" x14ac:dyDescent="0.35">
      <c r="B63" s="271" t="s">
        <v>141</v>
      </c>
      <c r="C63" s="200">
        <f>F36</f>
        <v>0</v>
      </c>
      <c r="G63" s="205"/>
      <c r="H63" s="203" t="s">
        <v>64</v>
      </c>
    </row>
    <row r="64" spans="2:13" s="48" customFormat="1" ht="39.6" customHeight="1" x14ac:dyDescent="0.35">
      <c r="B64" s="271" t="s">
        <v>150</v>
      </c>
      <c r="C64" s="201">
        <f>D58</f>
        <v>0</v>
      </c>
      <c r="G64" s="205"/>
      <c r="H64" s="203" t="s">
        <v>65</v>
      </c>
    </row>
    <row r="65" spans="2:8" s="48" customFormat="1" ht="39.6" customHeight="1" x14ac:dyDescent="0.35">
      <c r="B65" s="271" t="s">
        <v>152</v>
      </c>
      <c r="C65" s="272">
        <f>C62+C63</f>
        <v>0</v>
      </c>
      <c r="G65" s="206"/>
      <c r="H65" s="203" t="s">
        <v>66</v>
      </c>
    </row>
    <row r="66" spans="2:8" s="48" customFormat="1" ht="39.6" customHeight="1" x14ac:dyDescent="0.35">
      <c r="B66" s="271" t="s">
        <v>153</v>
      </c>
      <c r="C66" s="272">
        <f>C62+C63+C64</f>
        <v>0</v>
      </c>
      <c r="G66" s="207" t="s">
        <v>67</v>
      </c>
      <c r="H66" s="203" t="s">
        <v>68</v>
      </c>
    </row>
    <row r="67" spans="2:8" s="48" customFormat="1" ht="36" x14ac:dyDescent="0.35">
      <c r="G67" s="208"/>
      <c r="H67" s="203" t="s">
        <v>69</v>
      </c>
    </row>
    <row r="68" spans="2:8" s="48" customFormat="1" ht="47.4" customHeight="1" x14ac:dyDescent="0.35">
      <c r="G68" s="208"/>
      <c r="H68" s="203" t="s">
        <v>70</v>
      </c>
    </row>
    <row r="69" spans="2:8" s="48" customFormat="1" ht="36" x14ac:dyDescent="0.35">
      <c r="G69" s="209"/>
      <c r="H69" s="203" t="s">
        <v>71</v>
      </c>
    </row>
    <row r="70" spans="2:8" s="48" customFormat="1" ht="38.4" customHeight="1" x14ac:dyDescent="0.35">
      <c r="B70" s="353" t="s">
        <v>154</v>
      </c>
      <c r="C70" s="355" t="str">
        <f>IF(OR(C75=0,C28=""),"",IF(OR(AND(C28="Sans études avec infrastructure",C65&lt;22),AND(C28="Sans études sans infrastructure",C65&lt;21),AND(C28="Avec études sans infrastructure",C65&lt;26),AND(C28="Avec études avec infrastructure",C65&lt;27)),"Avis défavorable",IF(OR(AND(C28="Sans études avec infrastructure",C65&lt;43,C65&gt;21),AND(C28="Sans études sans infrastructure",C65&lt;41,C65&gt;20),AND(C28="Avec études sans infrastructure",C65&lt;51,C65&gt;25),AND(C28="Avec études avec infrastructure",C65&lt;53,C65&gt;26)),"Avis d'ajournement",IF(OR(AND(C28="Sans études avec infrastructure",C65&gt;42),AND(C28="Sans études sans infrastructure",C65&gt;40),AND(C28="Avec études sans infrastructure",C65&gt;50),AND(C28="Avec études avec infrastructure",C65&gt;52)),"Avis favorable"))))</f>
        <v/>
      </c>
      <c r="G70" s="210" t="s">
        <v>72</v>
      </c>
      <c r="H70" s="203" t="s">
        <v>73</v>
      </c>
    </row>
    <row r="71" spans="2:8" s="48" customFormat="1" ht="38.4" customHeight="1" x14ac:dyDescent="0.35">
      <c r="B71" s="353"/>
      <c r="C71" s="355"/>
      <c r="G71" s="211"/>
      <c r="H71" s="203" t="s">
        <v>74</v>
      </c>
    </row>
    <row r="72" spans="2:8" s="48" customFormat="1" ht="38.4" customHeight="1" x14ac:dyDescent="0.35">
      <c r="B72" s="353"/>
      <c r="C72" s="355"/>
      <c r="G72" s="211"/>
      <c r="H72" s="203" t="s">
        <v>75</v>
      </c>
    </row>
    <row r="73" spans="2:8" s="48" customFormat="1" ht="38.4" customHeight="1" x14ac:dyDescent="0.35">
      <c r="B73" s="354"/>
      <c r="C73" s="355"/>
      <c r="G73" s="212"/>
      <c r="H73" s="203" t="s">
        <v>76</v>
      </c>
    </row>
    <row r="74" spans="2:8" s="48" customFormat="1" ht="38.4" customHeight="1" x14ac:dyDescent="0.35"/>
    <row r="75" spans="2:8" s="48" customFormat="1" ht="38.4" customHeight="1" x14ac:dyDescent="0.35"/>
    <row r="76" spans="2:8" s="48" customFormat="1" ht="21" x14ac:dyDescent="0.4">
      <c r="B76" s="174"/>
      <c r="C76" s="80"/>
      <c r="D76" s="156"/>
      <c r="E76" s="156"/>
      <c r="F76" s="156"/>
    </row>
    <row r="77" spans="2:8" s="48" customFormat="1" ht="18" customHeight="1" x14ac:dyDescent="0.35">
      <c r="B77" s="334" t="s">
        <v>77</v>
      </c>
      <c r="C77" s="304"/>
      <c r="D77" s="304"/>
      <c r="E77" s="304"/>
      <c r="F77" s="304"/>
      <c r="G77" s="304"/>
      <c r="H77" s="304"/>
    </row>
    <row r="78" spans="2:8" s="48" customFormat="1" ht="18" customHeight="1" x14ac:dyDescent="0.35">
      <c r="B78" s="334"/>
      <c r="C78" s="304"/>
      <c r="D78" s="304"/>
      <c r="E78" s="304"/>
      <c r="F78" s="304"/>
      <c r="G78" s="304"/>
      <c r="H78" s="304"/>
    </row>
    <row r="79" spans="2:8" s="48" customFormat="1" ht="18" customHeight="1" x14ac:dyDescent="0.35">
      <c r="B79" s="334"/>
      <c r="C79" s="304"/>
      <c r="D79" s="304"/>
      <c r="E79" s="304"/>
      <c r="F79" s="304"/>
      <c r="G79" s="304"/>
      <c r="H79" s="304"/>
    </row>
    <row r="80" spans="2:8" s="48" customFormat="1" ht="18" customHeight="1" x14ac:dyDescent="0.35">
      <c r="B80" s="334"/>
      <c r="C80" s="304"/>
      <c r="D80" s="304"/>
      <c r="E80" s="304"/>
      <c r="F80" s="304"/>
      <c r="G80" s="304"/>
      <c r="H80" s="304"/>
    </row>
    <row r="81" spans="2:8" s="48" customFormat="1" ht="18" customHeight="1" x14ac:dyDescent="0.35">
      <c r="B81" s="334"/>
      <c r="C81" s="304"/>
      <c r="D81" s="304"/>
      <c r="E81" s="304"/>
      <c r="F81" s="304"/>
      <c r="G81" s="304"/>
      <c r="H81" s="304"/>
    </row>
    <row r="82" spans="2:8" s="48" customFormat="1" ht="32.4" customHeight="1" x14ac:dyDescent="0.4">
      <c r="B82" s="81"/>
      <c r="C82" s="115"/>
      <c r="D82" s="175"/>
      <c r="E82" s="175"/>
      <c r="F82" s="175"/>
      <c r="G82" s="164"/>
      <c r="H82" s="164"/>
    </row>
    <row r="83" spans="2:8" s="48" customFormat="1" ht="32.4" customHeight="1" x14ac:dyDescent="0.35">
      <c r="B83" s="213" t="s">
        <v>78</v>
      </c>
      <c r="C83" s="329"/>
      <c r="D83" s="329"/>
      <c r="E83" s="329"/>
      <c r="F83" s="329"/>
      <c r="G83" s="329"/>
      <c r="H83" s="329"/>
    </row>
    <row r="84" spans="2:8" s="48" customFormat="1" ht="32.4" customHeight="1" x14ac:dyDescent="0.35">
      <c r="B84" s="213" t="s">
        <v>79</v>
      </c>
      <c r="C84" s="329"/>
      <c r="D84" s="329"/>
      <c r="E84" s="329"/>
      <c r="F84" s="329"/>
      <c r="G84" s="329"/>
      <c r="H84" s="329"/>
    </row>
    <row r="85" spans="2:8" s="48" customFormat="1" ht="32.4" customHeight="1" x14ac:dyDescent="0.35">
      <c r="B85" s="213" t="s">
        <v>80</v>
      </c>
      <c r="C85" s="329"/>
      <c r="D85" s="329"/>
      <c r="E85" s="329"/>
      <c r="F85" s="329"/>
      <c r="G85" s="329"/>
      <c r="H85" s="329"/>
    </row>
    <row r="86" spans="2:8" s="48" customFormat="1" ht="32.4" customHeight="1" x14ac:dyDescent="0.35">
      <c r="B86" s="213" t="s">
        <v>81</v>
      </c>
      <c r="C86" s="329"/>
      <c r="D86" s="329"/>
      <c r="E86" s="329"/>
      <c r="F86" s="329"/>
      <c r="G86" s="329"/>
      <c r="H86" s="329"/>
    </row>
    <row r="87" spans="2:8" s="48" customFormat="1" ht="32.4" customHeight="1" x14ac:dyDescent="0.35">
      <c r="B87" s="213" t="s">
        <v>155</v>
      </c>
      <c r="C87" s="329"/>
      <c r="D87" s="329"/>
      <c r="E87" s="329"/>
      <c r="F87" s="329"/>
      <c r="G87" s="329"/>
      <c r="H87" s="329"/>
    </row>
    <row r="88" spans="2:8" s="48" customFormat="1" ht="32.4" customHeight="1" x14ac:dyDescent="0.35">
      <c r="B88" s="213" t="s">
        <v>83</v>
      </c>
      <c r="C88" s="329"/>
      <c r="D88" s="329"/>
      <c r="E88" s="329"/>
      <c r="F88" s="329"/>
      <c r="G88" s="329"/>
      <c r="H88" s="329"/>
    </row>
    <row r="89" spans="2:8" s="48" customFormat="1" ht="32.4" customHeight="1" x14ac:dyDescent="0.35">
      <c r="B89" s="213" t="s">
        <v>84</v>
      </c>
      <c r="C89" s="333" t="s">
        <v>85</v>
      </c>
      <c r="D89" s="333"/>
      <c r="E89" s="333"/>
      <c r="F89" s="333"/>
      <c r="G89" s="333"/>
      <c r="H89" s="333"/>
    </row>
    <row r="90" spans="2:8" s="48" customFormat="1" ht="32.4" customHeight="1" x14ac:dyDescent="0.35">
      <c r="B90" s="213" t="s">
        <v>86</v>
      </c>
      <c r="C90" s="329"/>
      <c r="D90" s="329"/>
      <c r="E90" s="329"/>
      <c r="F90" s="329"/>
      <c r="G90" s="329"/>
      <c r="H90" s="329"/>
    </row>
    <row r="91" spans="2:8" s="48" customFormat="1" ht="21" x14ac:dyDescent="0.4">
      <c r="B91" s="81"/>
    </row>
  </sheetData>
  <mergeCells count="51">
    <mergeCell ref="C90:H90"/>
    <mergeCell ref="C85:H85"/>
    <mergeCell ref="C86:H86"/>
    <mergeCell ref="C87:H87"/>
    <mergeCell ref="C88:H88"/>
    <mergeCell ref="C89:H89"/>
    <mergeCell ref="E57:G57"/>
    <mergeCell ref="B13:H13"/>
    <mergeCell ref="C15:C16"/>
    <mergeCell ref="D15:D16"/>
    <mergeCell ref="E15:E16"/>
    <mergeCell ref="F15:F16"/>
    <mergeCell ref="G15:G16"/>
    <mergeCell ref="H15:H16"/>
    <mergeCell ref="B18:B19"/>
    <mergeCell ref="B20:B22"/>
    <mergeCell ref="B24:B25"/>
    <mergeCell ref="B27:B28"/>
    <mergeCell ref="C27:D27"/>
    <mergeCell ref="C28:D28"/>
    <mergeCell ref="B77:B81"/>
    <mergeCell ref="C77:H81"/>
    <mergeCell ref="C83:H83"/>
    <mergeCell ref="C84:H84"/>
    <mergeCell ref="B30:H30"/>
    <mergeCell ref="C35:D35"/>
    <mergeCell ref="E52:G52"/>
    <mergeCell ref="E54:G54"/>
    <mergeCell ref="E58:G58"/>
    <mergeCell ref="B60:H60"/>
    <mergeCell ref="B70:B73"/>
    <mergeCell ref="C70:C73"/>
    <mergeCell ref="E43:G43"/>
    <mergeCell ref="B44:B48"/>
    <mergeCell ref="E46:G46"/>
    <mergeCell ref="E47:G47"/>
    <mergeCell ref="C9:H9"/>
    <mergeCell ref="B2:H2"/>
    <mergeCell ref="E53:G53"/>
    <mergeCell ref="E55:G55"/>
    <mergeCell ref="B53:B55"/>
    <mergeCell ref="B32:B33"/>
    <mergeCell ref="C4:H4"/>
    <mergeCell ref="C5:H5"/>
    <mergeCell ref="C6:H6"/>
    <mergeCell ref="C7:H7"/>
    <mergeCell ref="C8:H8"/>
    <mergeCell ref="C10:H10"/>
    <mergeCell ref="E48:G48"/>
    <mergeCell ref="C36:D36"/>
    <mergeCell ref="B39:H39"/>
  </mergeCells>
  <conditionalFormatting sqref="C70">
    <cfRule type="containsText" dxfId="44" priority="1" operator="containsText" text="Avis d'ajournement">
      <formula>NOT(ISERROR(SEARCH("Avis d'ajournement",C70)))</formula>
    </cfRule>
    <cfRule type="containsText" dxfId="43" priority="2" operator="containsText" text="Avis défavorable">
      <formula>NOT(ISERROR(SEARCH("Avis défavorable",C70)))</formula>
    </cfRule>
    <cfRule type="containsText" dxfId="42" priority="3" operator="containsText" text="Avis favorable">
      <formula>NOT(ISERROR(SEARCH("Avis favorable",C70)))</formula>
    </cfRule>
  </conditionalFormatting>
  <dataValidations count="7">
    <dataValidation type="list" allowBlank="1" showInputMessage="1" showErrorMessage="1" sqref="C28" xr:uid="{D635F335-AF11-4A5B-87B3-36B21B675CCB}">
      <formula1>"Sans études avec infrastructure, Sans études sans infrastructure,Avec études sans infrastructure,Avec études avec infrastructure"</formula1>
    </dataValidation>
    <dataValidation type="list" allowBlank="1" showInputMessage="1" showErrorMessage="1" sqref="D24:D25" xr:uid="{E2A0581D-DDD1-4A01-9987-2DAEEDFA6686}">
      <formula1>"Projet sans études,1,2,3,4"</formula1>
    </dataValidation>
    <dataValidation type="list" allowBlank="1" showInputMessage="1" showErrorMessage="1" sqref="D23" xr:uid="{7DED24EB-B3E1-455A-848C-E94FD1CEBA6D}">
      <formula1>"Projet sans infrastructure,1,2,3,4"</formula1>
    </dataValidation>
    <dataValidation type="list" allowBlank="1" showInputMessage="1" showErrorMessage="1" sqref="D17:D22 D33" xr:uid="{C13C2465-F1E3-4180-81B5-60AEBED1F8A7}">
      <formula1>"1,2,3,4"</formula1>
    </dataValidation>
    <dataValidation type="list" allowBlank="1" showInputMessage="1" showErrorMessage="1" sqref="C36 C58" xr:uid="{C197054D-2B43-4A7E-87CF-6F5C2F33FE10}">
      <formula1>"Tout domaine d'intervention"</formula1>
    </dataValidation>
    <dataValidation type="list" allowBlank="1" showInputMessage="1" showErrorMessage="1" sqref="D45" xr:uid="{664EDC13-262C-408E-AE2C-6F9E4BD3FB70}">
      <formula1>"0,1,2"</formula1>
    </dataValidation>
    <dataValidation type="list" allowBlank="1" showInputMessage="1" showErrorMessage="1" sqref="D44 D46:D47 D53:D54" xr:uid="{48299483-C283-413B-AC69-5D33086B19C8}">
      <formula1>"0,1"</formula1>
    </dataValidation>
  </dataValidation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909FE-0C82-4D7D-9A8D-54455320BC5D}">
  <sheetPr>
    <tabColor rgb="FFFFFF00"/>
  </sheetPr>
  <dimension ref="A1:P97"/>
  <sheetViews>
    <sheetView showGridLines="0" topLeftCell="A40" zoomScale="55" zoomScaleNormal="55" workbookViewId="0">
      <selection activeCell="C28" sqref="C28:D28"/>
    </sheetView>
  </sheetViews>
  <sheetFormatPr baseColWidth="10" defaultColWidth="11.44140625" defaultRowHeight="18" x14ac:dyDescent="0.35"/>
  <cols>
    <col min="1" max="1" width="27.6640625" style="31" customWidth="1"/>
    <col min="2" max="2" width="37.109375" style="31" customWidth="1"/>
    <col min="3" max="3" width="123.6640625" style="31" customWidth="1"/>
    <col min="4" max="4" width="19.5546875" style="31" customWidth="1"/>
    <col min="5" max="5" width="20.44140625" style="31" customWidth="1"/>
    <col min="6" max="6" width="20.88671875" style="31" customWidth="1"/>
    <col min="7" max="7" width="83.44140625" style="31" customWidth="1"/>
    <col min="8" max="8" width="90.5546875" style="31" customWidth="1"/>
    <col min="9" max="12" width="11.44140625" style="31"/>
    <col min="13" max="13" width="65" style="31" customWidth="1"/>
    <col min="14" max="16384" width="11.44140625" style="31"/>
  </cols>
  <sheetData>
    <row r="1" spans="1:16" s="48" customFormat="1" ht="99.75" customHeight="1" x14ac:dyDescent="0.35"/>
    <row r="2" spans="1:16" s="48" customFormat="1" ht="52.5" customHeight="1" x14ac:dyDescent="0.35">
      <c r="B2" s="286" t="s">
        <v>201</v>
      </c>
      <c r="C2" s="286"/>
      <c r="D2" s="286"/>
      <c r="E2" s="286"/>
      <c r="F2" s="286"/>
      <c r="G2" s="286"/>
      <c r="H2" s="286"/>
    </row>
    <row r="3" spans="1:16" x14ac:dyDescent="0.35">
      <c r="B3" s="48"/>
      <c r="C3" s="49"/>
      <c r="D3" s="49"/>
      <c r="E3" s="49"/>
    </row>
    <row r="4" spans="1:16" ht="21" x14ac:dyDescent="0.35">
      <c r="B4" s="176" t="s">
        <v>111</v>
      </c>
      <c r="C4" s="372"/>
      <c r="D4" s="372"/>
      <c r="E4" s="372"/>
      <c r="F4" s="372"/>
      <c r="G4" s="372"/>
      <c r="H4" s="372"/>
    </row>
    <row r="5" spans="1:16" ht="21" x14ac:dyDescent="0.35">
      <c r="B5" s="176" t="s">
        <v>112</v>
      </c>
      <c r="C5" s="372"/>
      <c r="D5" s="372"/>
      <c r="E5" s="372"/>
      <c r="F5" s="372"/>
      <c r="G5" s="372"/>
      <c r="H5" s="372"/>
    </row>
    <row r="6" spans="1:16" ht="57" customHeight="1" x14ac:dyDescent="0.35">
      <c r="B6" s="176" t="s">
        <v>194</v>
      </c>
      <c r="C6" s="337" t="s">
        <v>195</v>
      </c>
      <c r="D6" s="337"/>
      <c r="E6" s="337"/>
      <c r="F6" s="337"/>
      <c r="G6" s="337"/>
      <c r="H6" s="337"/>
    </row>
    <row r="7" spans="1:16" ht="55.5" customHeight="1" x14ac:dyDescent="0.35">
      <c r="B7" s="176" t="s">
        <v>202</v>
      </c>
      <c r="C7" s="337" t="s">
        <v>203</v>
      </c>
      <c r="D7" s="337"/>
      <c r="E7" s="337"/>
      <c r="F7" s="337"/>
      <c r="G7" s="337"/>
      <c r="H7" s="337"/>
    </row>
    <row r="8" spans="1:16" ht="30.75" customHeight="1" x14ac:dyDescent="0.35">
      <c r="B8" s="176" t="s">
        <v>117</v>
      </c>
      <c r="C8" s="372"/>
      <c r="D8" s="372"/>
      <c r="E8" s="372"/>
      <c r="F8" s="372"/>
      <c r="G8" s="372"/>
      <c r="H8" s="372"/>
    </row>
    <row r="9" spans="1:16" ht="42" x14ac:dyDescent="0.35">
      <c r="B9" s="176" t="s">
        <v>118</v>
      </c>
      <c r="C9" s="372"/>
      <c r="D9" s="372"/>
      <c r="E9" s="372"/>
      <c r="F9" s="372"/>
      <c r="G9" s="372"/>
      <c r="H9" s="372"/>
    </row>
    <row r="10" spans="1:16" ht="21" x14ac:dyDescent="0.35">
      <c r="B10" s="176" t="s">
        <v>119</v>
      </c>
      <c r="C10" s="379"/>
      <c r="D10" s="380"/>
      <c r="E10" s="380"/>
      <c r="F10" s="380"/>
      <c r="G10" s="380"/>
      <c r="H10" s="381"/>
    </row>
    <row r="11" spans="1:16" ht="39.9" customHeight="1" x14ac:dyDescent="0.35">
      <c r="C11" s="49"/>
      <c r="D11" s="49"/>
      <c r="E11" s="49"/>
    </row>
    <row r="12" spans="1:16" ht="39.9" customHeight="1" x14ac:dyDescent="0.35">
      <c r="C12" s="49"/>
      <c r="D12" s="49"/>
      <c r="E12" s="49"/>
    </row>
    <row r="13" spans="1:16" s="48" customFormat="1" ht="44.1" customHeight="1" x14ac:dyDescent="0.35">
      <c r="B13" s="350" t="s">
        <v>120</v>
      </c>
      <c r="C13" s="351"/>
      <c r="D13" s="351"/>
      <c r="E13" s="351"/>
      <c r="F13" s="351"/>
      <c r="G13" s="351"/>
      <c r="H13" s="352"/>
    </row>
    <row r="14" spans="1:16" ht="23.4" x14ac:dyDescent="0.45">
      <c r="B14" s="106"/>
      <c r="C14" s="32"/>
      <c r="D14" s="91"/>
      <c r="E14" s="33"/>
      <c r="F14" s="33"/>
      <c r="G14" s="34"/>
      <c r="H14" s="34"/>
      <c r="M14" s="92"/>
      <c r="N14" s="93"/>
      <c r="O14" s="93"/>
      <c r="P14" s="93"/>
    </row>
    <row r="15" spans="1:16" ht="39.9" customHeight="1" x14ac:dyDescent="0.35">
      <c r="A15" s="31" t="s">
        <v>4</v>
      </c>
      <c r="B15" s="155"/>
      <c r="C15" s="335" t="s">
        <v>121</v>
      </c>
      <c r="D15" s="335" t="s">
        <v>122</v>
      </c>
      <c r="E15" s="335" t="s">
        <v>123</v>
      </c>
      <c r="F15" s="335" t="s">
        <v>8</v>
      </c>
      <c r="G15" s="335" t="s">
        <v>9</v>
      </c>
      <c r="H15" s="335" t="s">
        <v>10</v>
      </c>
      <c r="J15" s="48"/>
    </row>
    <row r="16" spans="1:16" ht="39.9" customHeight="1" x14ac:dyDescent="0.35">
      <c r="B16" s="155"/>
      <c r="C16" s="336"/>
      <c r="D16" s="336"/>
      <c r="E16" s="336"/>
      <c r="F16" s="336"/>
      <c r="G16" s="336"/>
      <c r="H16" s="336"/>
      <c r="J16" s="131"/>
    </row>
    <row r="17" spans="2:16" ht="36" x14ac:dyDescent="0.35">
      <c r="B17" s="195" t="s">
        <v>11</v>
      </c>
      <c r="C17" s="35" t="s">
        <v>124</v>
      </c>
      <c r="D17" s="160"/>
      <c r="E17" s="36">
        <v>4</v>
      </c>
      <c r="F17" s="160">
        <f t="shared" ref="F17:F22" si="0">D17*E17</f>
        <v>0</v>
      </c>
      <c r="G17" s="36" t="s">
        <v>13</v>
      </c>
      <c r="H17" s="37"/>
      <c r="J17" s="132"/>
    </row>
    <row r="18" spans="2:16" ht="36" x14ac:dyDescent="0.35">
      <c r="B18" s="369" t="s">
        <v>14</v>
      </c>
      <c r="C18" s="35" t="s">
        <v>15</v>
      </c>
      <c r="D18" s="160"/>
      <c r="E18" s="36">
        <v>4</v>
      </c>
      <c r="F18" s="160">
        <f t="shared" si="0"/>
        <v>0</v>
      </c>
      <c r="G18" s="36" t="s">
        <v>13</v>
      </c>
      <c r="H18" s="37"/>
      <c r="J18" s="131"/>
    </row>
    <row r="19" spans="2:16" ht="72" x14ac:dyDescent="0.35">
      <c r="B19" s="370"/>
      <c r="C19" s="35" t="s">
        <v>16</v>
      </c>
      <c r="D19" s="160"/>
      <c r="E19" s="36">
        <v>5</v>
      </c>
      <c r="F19" s="160">
        <f t="shared" si="0"/>
        <v>0</v>
      </c>
      <c r="G19" s="36" t="s">
        <v>13</v>
      </c>
      <c r="H19" s="37"/>
      <c r="J19" s="131"/>
    </row>
    <row r="20" spans="2:16" ht="36" customHeight="1" x14ac:dyDescent="0.35">
      <c r="B20" s="373" t="s">
        <v>17</v>
      </c>
      <c r="C20" s="35" t="s">
        <v>18</v>
      </c>
      <c r="D20" s="160"/>
      <c r="E20" s="36">
        <v>3</v>
      </c>
      <c r="F20" s="160">
        <f t="shared" si="0"/>
        <v>0</v>
      </c>
      <c r="G20" s="36"/>
      <c r="H20" s="37"/>
      <c r="J20" s="98"/>
    </row>
    <row r="21" spans="2:16" ht="18" customHeight="1" x14ac:dyDescent="0.35">
      <c r="B21" s="374"/>
      <c r="C21" s="35" t="s">
        <v>19</v>
      </c>
      <c r="D21" s="160"/>
      <c r="E21" s="36">
        <v>2</v>
      </c>
      <c r="F21" s="160">
        <f t="shared" si="0"/>
        <v>0</v>
      </c>
      <c r="G21" s="36"/>
      <c r="H21" s="37"/>
      <c r="J21" s="98"/>
    </row>
    <row r="22" spans="2:16" ht="72" customHeight="1" x14ac:dyDescent="0.35">
      <c r="B22" s="375"/>
      <c r="C22" s="35" t="s">
        <v>20</v>
      </c>
      <c r="D22" s="160"/>
      <c r="E22" s="36">
        <v>2</v>
      </c>
      <c r="F22" s="160">
        <f t="shared" si="0"/>
        <v>0</v>
      </c>
      <c r="G22" s="36"/>
      <c r="H22" s="37"/>
      <c r="J22" s="98"/>
    </row>
    <row r="23" spans="2:16" ht="123" customHeight="1" x14ac:dyDescent="0.35">
      <c r="B23" s="253" t="s">
        <v>159</v>
      </c>
      <c r="C23" s="35" t="s">
        <v>22</v>
      </c>
      <c r="D23" s="160"/>
      <c r="E23" s="36">
        <v>1</v>
      </c>
      <c r="F23" s="160">
        <f>IF(D23="Projet sans infrastructure","N/A",D23*E23)</f>
        <v>0</v>
      </c>
      <c r="G23" s="36" t="s">
        <v>13</v>
      </c>
      <c r="H23" s="37"/>
      <c r="J23" s="98"/>
      <c r="K23" s="94"/>
    </row>
    <row r="24" spans="2:16" ht="36" customHeight="1" x14ac:dyDescent="0.35">
      <c r="B24" s="369" t="s">
        <v>126</v>
      </c>
      <c r="C24" s="35" t="s">
        <v>24</v>
      </c>
      <c r="D24" s="160"/>
      <c r="E24" s="36">
        <v>3</v>
      </c>
      <c r="F24" s="160">
        <f>IF(D24="Projet sans études","N/A",D24*E24)</f>
        <v>0</v>
      </c>
      <c r="G24" s="36" t="s">
        <v>13</v>
      </c>
      <c r="H24" s="37"/>
      <c r="J24" s="98"/>
    </row>
    <row r="25" spans="2:16" ht="57.9" customHeight="1" x14ac:dyDescent="0.35">
      <c r="B25" s="370"/>
      <c r="C25" s="35" t="s">
        <v>25</v>
      </c>
      <c r="D25" s="160"/>
      <c r="E25" s="36">
        <v>2</v>
      </c>
      <c r="F25" s="160">
        <f>IF(D25="Projet sans études","N/A",D25*E25)</f>
        <v>0</v>
      </c>
      <c r="G25" s="36" t="s">
        <v>13</v>
      </c>
      <c r="H25" s="37"/>
      <c r="J25" s="98"/>
    </row>
    <row r="26" spans="2:16" ht="21" x14ac:dyDescent="0.4">
      <c r="B26" s="46"/>
      <c r="C26" s="38"/>
      <c r="D26" s="39"/>
      <c r="E26" s="39"/>
      <c r="F26" s="39"/>
      <c r="G26" s="39"/>
      <c r="H26" s="39"/>
      <c r="J26" s="48"/>
    </row>
    <row r="27" spans="2:16" s="48" customFormat="1" ht="42.6" customHeight="1" x14ac:dyDescent="0.35">
      <c r="B27" s="382" t="str">
        <f>+'critères transversaux'!B16</f>
        <v>Total critères transversaux</v>
      </c>
      <c r="C27" s="345" t="s">
        <v>127</v>
      </c>
      <c r="D27" s="346"/>
      <c r="E27" s="260" t="s">
        <v>128</v>
      </c>
      <c r="F27" s="260" t="s">
        <v>129</v>
      </c>
      <c r="G27" s="260" t="s">
        <v>9</v>
      </c>
      <c r="H27" s="260" t="s">
        <v>10</v>
      </c>
    </row>
    <row r="28" spans="2:16" s="48" customFormat="1" ht="38.4" customHeight="1" x14ac:dyDescent="0.35">
      <c r="B28" s="382"/>
      <c r="C28" s="344" t="s">
        <v>127</v>
      </c>
      <c r="D28" s="344"/>
      <c r="E28" s="161" t="str">
        <f>IF(C28="Sans études avec infrastructure",21,IF(C28="Sans études sans infrastructure",20,IF(C28="Avec études sans infrastructure",25,IF(C28="Avec études avec infrastructure",26,""))))</f>
        <v/>
      </c>
      <c r="F28" s="262">
        <f>SUM(F17:F25)</f>
        <v>0</v>
      </c>
      <c r="G28" s="163"/>
      <c r="H28" s="163"/>
    </row>
    <row r="29" spans="2:16" ht="86.4" customHeight="1" x14ac:dyDescent="0.35">
      <c r="M29" s="98"/>
      <c r="N29" s="93"/>
      <c r="O29" s="93"/>
      <c r="P29" s="93"/>
    </row>
    <row r="30" spans="2:16" s="48" customFormat="1" ht="39.6" customHeight="1" x14ac:dyDescent="0.35">
      <c r="B30" s="350" t="s">
        <v>130</v>
      </c>
      <c r="C30" s="351"/>
      <c r="D30" s="351"/>
      <c r="E30" s="351"/>
      <c r="F30" s="351"/>
      <c r="G30" s="351"/>
      <c r="H30" s="352"/>
    </row>
    <row r="32" spans="2:16" ht="42" x14ac:dyDescent="0.35">
      <c r="B32" s="403" t="s">
        <v>202</v>
      </c>
      <c r="C32" s="265" t="s">
        <v>132</v>
      </c>
      <c r="D32" s="265" t="s">
        <v>6</v>
      </c>
      <c r="E32" s="265" t="s">
        <v>133</v>
      </c>
      <c r="F32" s="265" t="s">
        <v>134</v>
      </c>
      <c r="G32" s="265" t="s">
        <v>46</v>
      </c>
      <c r="H32" s="265" t="s">
        <v>10</v>
      </c>
    </row>
    <row r="33" spans="2:10" ht="18" customHeight="1" x14ac:dyDescent="0.35">
      <c r="B33" s="404"/>
      <c r="C33" s="112" t="s">
        <v>204</v>
      </c>
      <c r="D33" s="160"/>
      <c r="E33" s="108">
        <v>2</v>
      </c>
      <c r="F33" s="108">
        <f>D33*E33</f>
        <v>0</v>
      </c>
      <c r="G33" s="109"/>
      <c r="H33" s="110"/>
      <c r="I33" s="134"/>
      <c r="J33" s="93"/>
    </row>
    <row r="34" spans="2:10" ht="36" x14ac:dyDescent="0.35">
      <c r="B34" s="404"/>
      <c r="C34" s="112" t="s">
        <v>205</v>
      </c>
      <c r="D34" s="160"/>
      <c r="E34" s="108">
        <v>3</v>
      </c>
      <c r="F34" s="108">
        <f>D34*E34</f>
        <v>0</v>
      </c>
      <c r="G34" s="109"/>
      <c r="H34" s="110"/>
      <c r="I34" s="134"/>
      <c r="J34" s="93"/>
    </row>
    <row r="35" spans="2:10" ht="36" x14ac:dyDescent="0.35">
      <c r="B35" s="404"/>
      <c r="C35" s="112" t="s">
        <v>206</v>
      </c>
      <c r="D35" s="160"/>
      <c r="E35" s="108">
        <v>3</v>
      </c>
      <c r="F35" s="108">
        <f>D35*E35</f>
        <v>0</v>
      </c>
      <c r="G35" s="109"/>
      <c r="H35" s="110"/>
      <c r="I35" s="134"/>
      <c r="J35" s="93"/>
    </row>
    <row r="36" spans="2:10" ht="18" customHeight="1" x14ac:dyDescent="0.35">
      <c r="B36" s="404"/>
      <c r="C36" s="112" t="s">
        <v>207</v>
      </c>
      <c r="D36" s="160"/>
      <c r="E36" s="108">
        <v>3</v>
      </c>
      <c r="F36" s="108">
        <f>D36*E36</f>
        <v>0</v>
      </c>
      <c r="G36" s="109"/>
      <c r="H36" s="110"/>
      <c r="I36" s="134"/>
      <c r="J36" s="93"/>
    </row>
    <row r="37" spans="2:10" ht="18" customHeight="1" x14ac:dyDescent="0.35">
      <c r="B37" s="405"/>
      <c r="C37" s="129" t="s">
        <v>208</v>
      </c>
      <c r="D37" s="160"/>
      <c r="E37" s="108">
        <v>2</v>
      </c>
      <c r="F37" s="108">
        <f>D37*E37</f>
        <v>0</v>
      </c>
      <c r="G37" s="109"/>
      <c r="H37" s="110"/>
    </row>
    <row r="39" spans="2:10" s="48" customFormat="1" ht="42.6" customHeight="1" x14ac:dyDescent="0.4">
      <c r="B39" s="81"/>
      <c r="C39" s="366" t="s">
        <v>127</v>
      </c>
      <c r="D39" s="367"/>
      <c r="E39" s="268" t="s">
        <v>128</v>
      </c>
      <c r="F39" s="268" t="s">
        <v>129</v>
      </c>
      <c r="G39" s="268" t="s">
        <v>9</v>
      </c>
      <c r="H39" s="268" t="s">
        <v>10</v>
      </c>
    </row>
    <row r="40" spans="2:10" s="48" customFormat="1" ht="50.1" customHeight="1" x14ac:dyDescent="0.35">
      <c r="B40" s="261" t="s">
        <v>141</v>
      </c>
      <c r="C40" s="376"/>
      <c r="D40" s="377"/>
      <c r="E40" s="161">
        <f>4*SUM(E33:E37)</f>
        <v>52</v>
      </c>
      <c r="F40" s="262">
        <f>SUM(F33:F37)</f>
        <v>0</v>
      </c>
      <c r="G40" s="163"/>
      <c r="H40" s="163"/>
    </row>
    <row r="43" spans="2:10" s="48" customFormat="1" ht="38.1" customHeight="1" x14ac:dyDescent="0.35">
      <c r="B43" s="350" t="s">
        <v>142</v>
      </c>
      <c r="C43" s="351"/>
      <c r="D43" s="351"/>
      <c r="E43" s="351"/>
      <c r="F43" s="351"/>
      <c r="G43" s="351"/>
      <c r="H43" s="352"/>
    </row>
    <row r="44" spans="2:10" s="130" customFormat="1" ht="23.4" x14ac:dyDescent="0.45">
      <c r="B44" s="106"/>
    </row>
    <row r="45" spans="2:10" s="48" customFormat="1" ht="23.4" x14ac:dyDescent="0.45">
      <c r="B45" s="194" t="s">
        <v>143</v>
      </c>
    </row>
    <row r="46" spans="2:10" s="48" customFormat="1" x14ac:dyDescent="0.35">
      <c r="B46" s="51"/>
      <c r="C46" s="52"/>
      <c r="D46" s="156"/>
    </row>
    <row r="47" spans="2:10" s="48" customFormat="1" ht="21" x14ac:dyDescent="0.35">
      <c r="C47" s="265" t="s">
        <v>44</v>
      </c>
      <c r="D47" s="265" t="s">
        <v>45</v>
      </c>
      <c r="E47" s="327" t="s">
        <v>46</v>
      </c>
      <c r="F47" s="327"/>
      <c r="G47" s="327"/>
      <c r="H47" s="265" t="s">
        <v>10</v>
      </c>
    </row>
    <row r="48" spans="2:10" s="48" customFormat="1" ht="54" x14ac:dyDescent="0.35">
      <c r="B48" s="335" t="s">
        <v>47</v>
      </c>
      <c r="C48" s="193" t="s">
        <v>48</v>
      </c>
      <c r="D48" s="168"/>
      <c r="E48" s="169"/>
      <c r="F48" s="170"/>
      <c r="G48" s="182"/>
      <c r="H48" s="135"/>
      <c r="J48" s="99"/>
    </row>
    <row r="49" spans="2:13" s="48" customFormat="1" ht="117.75" customHeight="1" x14ac:dyDescent="0.35">
      <c r="B49" s="356"/>
      <c r="C49" s="184" t="s">
        <v>49</v>
      </c>
      <c r="D49" s="168"/>
      <c r="E49" s="169"/>
      <c r="F49" s="170"/>
      <c r="G49" s="182"/>
      <c r="H49" s="189"/>
      <c r="I49" s="164"/>
      <c r="J49" s="99"/>
    </row>
    <row r="50" spans="2:13" s="48" customFormat="1" ht="36" x14ac:dyDescent="0.35">
      <c r="B50" s="356"/>
      <c r="C50" s="185" t="s">
        <v>51</v>
      </c>
      <c r="D50" s="171"/>
      <c r="E50" s="357"/>
      <c r="F50" s="358"/>
      <c r="G50" s="359"/>
      <c r="H50" s="190"/>
    </row>
    <row r="51" spans="2:13" s="48" customFormat="1" ht="36" x14ac:dyDescent="0.35">
      <c r="B51" s="356"/>
      <c r="C51" s="187" t="s">
        <v>144</v>
      </c>
      <c r="D51" s="188"/>
      <c r="E51" s="360"/>
      <c r="F51" s="361"/>
      <c r="G51" s="362"/>
      <c r="H51" s="191"/>
      <c r="I51" s="38"/>
      <c r="J51" s="38"/>
    </row>
    <row r="52" spans="2:13" s="48" customFormat="1" ht="18" customHeight="1" x14ac:dyDescent="0.35">
      <c r="B52" s="336"/>
      <c r="C52" s="186" t="s">
        <v>145</v>
      </c>
      <c r="D52" s="183">
        <f>SUM(D48:D51)</f>
        <v>0</v>
      </c>
      <c r="E52" s="363"/>
      <c r="F52" s="364"/>
      <c r="G52" s="365"/>
      <c r="H52" s="192"/>
    </row>
    <row r="53" spans="2:13" s="48" customFormat="1" x14ac:dyDescent="0.35"/>
    <row r="54" spans="2:13" s="48" customFormat="1" ht="38.1" customHeight="1" x14ac:dyDescent="0.45">
      <c r="B54" s="194" t="s">
        <v>146</v>
      </c>
    </row>
    <row r="55" spans="2:13" x14ac:dyDescent="0.35">
      <c r="B55" s="117"/>
    </row>
    <row r="56" spans="2:13" ht="21" x14ac:dyDescent="0.35">
      <c r="C56" s="260" t="s">
        <v>44</v>
      </c>
      <c r="D56" s="260" t="s">
        <v>147</v>
      </c>
      <c r="E56" s="335" t="s">
        <v>46</v>
      </c>
      <c r="F56" s="335"/>
      <c r="G56" s="335"/>
      <c r="H56" s="260" t="s">
        <v>10</v>
      </c>
    </row>
    <row r="57" spans="2:13" ht="84" customHeight="1" x14ac:dyDescent="0.35">
      <c r="B57" s="327" t="s">
        <v>148</v>
      </c>
      <c r="C57" s="129" t="s">
        <v>199</v>
      </c>
      <c r="D57" s="129"/>
      <c r="E57" s="392"/>
      <c r="F57" s="392"/>
      <c r="G57" s="392"/>
      <c r="H57" s="114"/>
      <c r="I57" s="134"/>
      <c r="J57" s="100"/>
      <c r="K57" s="97"/>
      <c r="L57" s="97"/>
      <c r="M57" s="97"/>
    </row>
    <row r="58" spans="2:13" ht="84" customHeight="1" x14ac:dyDescent="0.35">
      <c r="B58" s="327"/>
      <c r="C58" s="129" t="s">
        <v>209</v>
      </c>
      <c r="D58" s="129"/>
      <c r="E58" s="400"/>
      <c r="F58" s="401"/>
      <c r="G58" s="402"/>
      <c r="H58" s="114"/>
      <c r="I58" s="134"/>
      <c r="J58" s="100"/>
      <c r="K58" s="97"/>
      <c r="L58" s="97"/>
      <c r="M58" s="97"/>
    </row>
    <row r="59" spans="2:13" ht="36" x14ac:dyDescent="0.35">
      <c r="B59" s="327"/>
      <c r="C59" s="129" t="s">
        <v>210</v>
      </c>
      <c r="D59" s="129"/>
      <c r="E59" s="400"/>
      <c r="F59" s="401"/>
      <c r="G59" s="402"/>
      <c r="H59" s="114"/>
      <c r="I59" s="117"/>
    </row>
    <row r="60" spans="2:13" x14ac:dyDescent="0.35">
      <c r="B60" s="327"/>
      <c r="C60" s="198" t="s">
        <v>53</v>
      </c>
      <c r="D60" s="37">
        <f>+SUM(D57:D59)</f>
        <v>0</v>
      </c>
      <c r="E60" s="392"/>
      <c r="F60" s="392"/>
      <c r="G60" s="392"/>
      <c r="H60" s="114"/>
    </row>
    <row r="62" spans="2:13" s="48" customFormat="1" ht="42.6" customHeight="1" x14ac:dyDescent="0.4">
      <c r="B62" s="81"/>
      <c r="C62" s="269" t="s">
        <v>127</v>
      </c>
      <c r="D62" s="260" t="s">
        <v>129</v>
      </c>
      <c r="E62" s="327" t="s">
        <v>46</v>
      </c>
      <c r="F62" s="327"/>
      <c r="G62" s="327"/>
      <c r="H62" s="260" t="s">
        <v>10</v>
      </c>
    </row>
    <row r="63" spans="2:13" s="48" customFormat="1" ht="38.4" customHeight="1" x14ac:dyDescent="0.35">
      <c r="B63" s="261" t="s">
        <v>150</v>
      </c>
      <c r="C63" s="270"/>
      <c r="D63" s="199">
        <f>D60+D52</f>
        <v>0</v>
      </c>
      <c r="E63" s="330"/>
      <c r="F63" s="331"/>
      <c r="G63" s="332"/>
      <c r="H63" s="163"/>
    </row>
    <row r="66" spans="2:8" s="48" customFormat="1" ht="33" customHeight="1" x14ac:dyDescent="0.35">
      <c r="B66" s="350" t="s">
        <v>151</v>
      </c>
      <c r="C66" s="351"/>
      <c r="D66" s="351"/>
      <c r="E66" s="351"/>
      <c r="F66" s="351"/>
      <c r="G66" s="351"/>
      <c r="H66" s="352"/>
    </row>
    <row r="67" spans="2:8" s="48" customFormat="1" ht="17.399999999999999" customHeight="1" x14ac:dyDescent="0.35"/>
    <row r="68" spans="2:8" s="48" customFormat="1" ht="43.5" customHeight="1" x14ac:dyDescent="0.35">
      <c r="B68" s="271" t="s">
        <v>26</v>
      </c>
      <c r="C68" s="202">
        <f>F28</f>
        <v>0</v>
      </c>
      <c r="G68" s="204" t="s">
        <v>62</v>
      </c>
      <c r="H68" s="203" t="s">
        <v>63</v>
      </c>
    </row>
    <row r="69" spans="2:8" s="48" customFormat="1" ht="39.6" customHeight="1" x14ac:dyDescent="0.35">
      <c r="B69" s="271" t="s">
        <v>141</v>
      </c>
      <c r="C69" s="200">
        <f>F40</f>
        <v>0</v>
      </c>
      <c r="G69" s="205"/>
      <c r="H69" s="203" t="s">
        <v>64</v>
      </c>
    </row>
    <row r="70" spans="2:8" s="48" customFormat="1" ht="39.6" customHeight="1" x14ac:dyDescent="0.35">
      <c r="B70" s="271" t="s">
        <v>150</v>
      </c>
      <c r="C70" s="201">
        <f>D63</f>
        <v>0</v>
      </c>
      <c r="G70" s="205"/>
      <c r="H70" s="203" t="s">
        <v>65</v>
      </c>
    </row>
    <row r="71" spans="2:8" s="48" customFormat="1" ht="39.6" customHeight="1" x14ac:dyDescent="0.35">
      <c r="B71" s="271" t="s">
        <v>152</v>
      </c>
      <c r="C71" s="272">
        <f>C68+C69</f>
        <v>0</v>
      </c>
      <c r="G71" s="206"/>
      <c r="H71" s="203" t="s">
        <v>66</v>
      </c>
    </row>
    <row r="72" spans="2:8" s="48" customFormat="1" ht="39.6" customHeight="1" x14ac:dyDescent="0.35">
      <c r="B72" s="271" t="s">
        <v>153</v>
      </c>
      <c r="C72" s="272">
        <f>C68+C69+C70</f>
        <v>0</v>
      </c>
      <c r="G72" s="207" t="s">
        <v>67</v>
      </c>
      <c r="H72" s="203" t="s">
        <v>68</v>
      </c>
    </row>
    <row r="73" spans="2:8" s="48" customFormat="1" ht="36" x14ac:dyDescent="0.35">
      <c r="G73" s="208"/>
      <c r="H73" s="203" t="s">
        <v>69</v>
      </c>
    </row>
    <row r="74" spans="2:8" s="48" customFormat="1" ht="47.4" customHeight="1" x14ac:dyDescent="0.35">
      <c r="G74" s="208"/>
      <c r="H74" s="203" t="s">
        <v>70</v>
      </c>
    </row>
    <row r="75" spans="2:8" s="48" customFormat="1" ht="36" x14ac:dyDescent="0.35">
      <c r="G75" s="209"/>
      <c r="H75" s="203" t="s">
        <v>71</v>
      </c>
    </row>
    <row r="76" spans="2:8" s="48" customFormat="1" ht="38.4" customHeight="1" x14ac:dyDescent="0.35">
      <c r="B76" s="353" t="s">
        <v>154</v>
      </c>
      <c r="C76" s="355" t="str">
        <f>IF(OR(C71=0,C28=""),"",IF(OR(AND(C28="Sans études avec infrastructure",C71&lt;22),AND(C28="Sans études sans infrastructure",C71&lt;21),AND(C28="Avec études sans infrastructure",C71&lt;26),AND(C28="Avec études avec infrastructure",C71&lt;27)),"Avis défavorable",IF(OR(AND(C28="Sans études avec infrastructure",C71&lt;43,C71&gt;21),AND(C28="Sans études sans infrastructure",C71&lt;41,C71&gt;20),AND(C28="Avec études sans infrastructure",C71&lt;51,C71&gt;25),AND(C28="Avec études avec infrastructure",C71&lt;53,C71&gt;26)),"Avis d'ajournement",IF(OR(AND(C28="Sans études avec infrastructure",C71&gt;42),AND(C28="Sans études sans infrastructure",C71&gt;40),AND(C28="Avec études sans infrastructure",C71&gt;50),AND(C28="Avec études avec infrastructure",C71&gt;52)),"Avis favorable"))))</f>
        <v/>
      </c>
      <c r="G76" s="210" t="s">
        <v>72</v>
      </c>
      <c r="H76" s="203" t="s">
        <v>73</v>
      </c>
    </row>
    <row r="77" spans="2:8" s="48" customFormat="1" ht="38.4" customHeight="1" x14ac:dyDescent="0.35">
      <c r="B77" s="353"/>
      <c r="C77" s="355"/>
      <c r="G77" s="211"/>
      <c r="H77" s="203" t="s">
        <v>74</v>
      </c>
    </row>
    <row r="78" spans="2:8" s="48" customFormat="1" ht="38.4" customHeight="1" x14ac:dyDescent="0.35">
      <c r="B78" s="353"/>
      <c r="C78" s="355"/>
      <c r="G78" s="211"/>
      <c r="H78" s="203" t="s">
        <v>75</v>
      </c>
    </row>
    <row r="79" spans="2:8" s="48" customFormat="1" ht="38.4" customHeight="1" x14ac:dyDescent="0.35">
      <c r="B79" s="354"/>
      <c r="C79" s="355"/>
      <c r="G79" s="212"/>
      <c r="H79" s="203" t="s">
        <v>76</v>
      </c>
    </row>
    <row r="80" spans="2:8" s="48" customFormat="1" ht="38.4" customHeight="1" x14ac:dyDescent="0.35"/>
    <row r="81" spans="2:8" s="48" customFormat="1" ht="38.4" customHeight="1" x14ac:dyDescent="0.35"/>
    <row r="82" spans="2:8" s="48" customFormat="1" ht="21" x14ac:dyDescent="0.4">
      <c r="B82" s="174"/>
      <c r="C82" s="80"/>
      <c r="D82" s="156"/>
      <c r="E82" s="156"/>
      <c r="F82" s="156"/>
    </row>
    <row r="83" spans="2:8" s="48" customFormat="1" ht="18" customHeight="1" x14ac:dyDescent="0.35">
      <c r="B83" s="334" t="s">
        <v>77</v>
      </c>
      <c r="C83" s="304"/>
      <c r="D83" s="304"/>
      <c r="E83" s="304"/>
      <c r="F83" s="304"/>
      <c r="G83" s="304"/>
      <c r="H83" s="304"/>
    </row>
    <row r="84" spans="2:8" s="48" customFormat="1" ht="18" customHeight="1" x14ac:dyDescent="0.35">
      <c r="B84" s="334"/>
      <c r="C84" s="304"/>
      <c r="D84" s="304"/>
      <c r="E84" s="304"/>
      <c r="F84" s="304"/>
      <c r="G84" s="304"/>
      <c r="H84" s="304"/>
    </row>
    <row r="85" spans="2:8" s="48" customFormat="1" ht="18" customHeight="1" x14ac:dyDescent="0.35">
      <c r="B85" s="334"/>
      <c r="C85" s="304"/>
      <c r="D85" s="304"/>
      <c r="E85" s="304"/>
      <c r="F85" s="304"/>
      <c r="G85" s="304"/>
      <c r="H85" s="304"/>
    </row>
    <row r="86" spans="2:8" s="48" customFormat="1" ht="18" customHeight="1" x14ac:dyDescent="0.35">
      <c r="B86" s="334"/>
      <c r="C86" s="304"/>
      <c r="D86" s="304"/>
      <c r="E86" s="304"/>
      <c r="F86" s="304"/>
      <c r="G86" s="304"/>
      <c r="H86" s="304"/>
    </row>
    <row r="87" spans="2:8" s="48" customFormat="1" ht="18" customHeight="1" x14ac:dyDescent="0.35">
      <c r="B87" s="334"/>
      <c r="C87" s="304"/>
      <c r="D87" s="304"/>
      <c r="E87" s="304"/>
      <c r="F87" s="304"/>
      <c r="G87" s="304"/>
      <c r="H87" s="304"/>
    </row>
    <row r="88" spans="2:8" s="48" customFormat="1" ht="32.4" customHeight="1" x14ac:dyDescent="0.4">
      <c r="B88" s="81"/>
      <c r="C88" s="115"/>
      <c r="D88" s="175"/>
      <c r="E88" s="175"/>
      <c r="F88" s="175"/>
      <c r="G88" s="164"/>
      <c r="H88" s="164"/>
    </row>
    <row r="89" spans="2:8" s="48" customFormat="1" ht="32.4" customHeight="1" x14ac:dyDescent="0.35">
      <c r="B89" s="213" t="s">
        <v>78</v>
      </c>
      <c r="C89" s="329"/>
      <c r="D89" s="329"/>
      <c r="E89" s="329"/>
      <c r="F89" s="329"/>
      <c r="G89" s="329"/>
      <c r="H89" s="329"/>
    </row>
    <row r="90" spans="2:8" s="48" customFormat="1" ht="32.4" customHeight="1" x14ac:dyDescent="0.35">
      <c r="B90" s="213" t="s">
        <v>79</v>
      </c>
      <c r="C90" s="329"/>
      <c r="D90" s="329"/>
      <c r="E90" s="329"/>
      <c r="F90" s="329"/>
      <c r="G90" s="329"/>
      <c r="H90" s="329"/>
    </row>
    <row r="91" spans="2:8" s="48" customFormat="1" ht="32.4" customHeight="1" x14ac:dyDescent="0.35">
      <c r="B91" s="213" t="s">
        <v>80</v>
      </c>
      <c r="C91" s="329"/>
      <c r="D91" s="329"/>
      <c r="E91" s="329"/>
      <c r="F91" s="329"/>
      <c r="G91" s="329"/>
      <c r="H91" s="329"/>
    </row>
    <row r="92" spans="2:8" s="48" customFormat="1" ht="32.4" customHeight="1" x14ac:dyDescent="0.35">
      <c r="B92" s="213" t="s">
        <v>81</v>
      </c>
      <c r="C92" s="329"/>
      <c r="D92" s="329"/>
      <c r="E92" s="329"/>
      <c r="F92" s="329"/>
      <c r="G92" s="329"/>
      <c r="H92" s="329"/>
    </row>
    <row r="93" spans="2:8" s="48" customFormat="1" ht="32.4" customHeight="1" x14ac:dyDescent="0.35">
      <c r="B93" s="213" t="s">
        <v>155</v>
      </c>
      <c r="C93" s="329"/>
      <c r="D93" s="329"/>
      <c r="E93" s="329"/>
      <c r="F93" s="329"/>
      <c r="G93" s="329"/>
      <c r="H93" s="329"/>
    </row>
    <row r="94" spans="2:8" s="48" customFormat="1" ht="32.4" customHeight="1" x14ac:dyDescent="0.35">
      <c r="B94" s="213" t="s">
        <v>83</v>
      </c>
      <c r="C94" s="329"/>
      <c r="D94" s="329"/>
      <c r="E94" s="329"/>
      <c r="F94" s="329"/>
      <c r="G94" s="329"/>
      <c r="H94" s="329"/>
    </row>
    <row r="95" spans="2:8" s="48" customFormat="1" ht="32.4" customHeight="1" x14ac:dyDescent="0.35">
      <c r="B95" s="213" t="s">
        <v>84</v>
      </c>
      <c r="C95" s="333" t="s">
        <v>85</v>
      </c>
      <c r="D95" s="333"/>
      <c r="E95" s="333"/>
      <c r="F95" s="333"/>
      <c r="G95" s="333"/>
      <c r="H95" s="333"/>
    </row>
    <row r="96" spans="2:8" s="48" customFormat="1" ht="32.4" customHeight="1" x14ac:dyDescent="0.35">
      <c r="B96" s="213" t="s">
        <v>86</v>
      </c>
      <c r="C96" s="329"/>
      <c r="D96" s="329"/>
      <c r="E96" s="329"/>
      <c r="F96" s="329"/>
      <c r="G96" s="329"/>
      <c r="H96" s="329"/>
    </row>
    <row r="97" spans="2:2" s="48" customFormat="1" ht="21" x14ac:dyDescent="0.4">
      <c r="B97" s="81"/>
    </row>
  </sheetData>
  <mergeCells count="52">
    <mergeCell ref="E63:G63"/>
    <mergeCell ref="B66:H66"/>
    <mergeCell ref="B76:B79"/>
    <mergeCell ref="C76:C79"/>
    <mergeCell ref="E47:G47"/>
    <mergeCell ref="B48:B52"/>
    <mergeCell ref="E50:G50"/>
    <mergeCell ref="E51:G51"/>
    <mergeCell ref="E52:G52"/>
    <mergeCell ref="E58:G58"/>
    <mergeCell ref="E59:G59"/>
    <mergeCell ref="E62:G62"/>
    <mergeCell ref="B57:B60"/>
    <mergeCell ref="E60:G60"/>
    <mergeCell ref="E57:G57"/>
    <mergeCell ref="E56:G56"/>
    <mergeCell ref="C4:H4"/>
    <mergeCell ref="C5:H5"/>
    <mergeCell ref="B2:H2"/>
    <mergeCell ref="C6:H6"/>
    <mergeCell ref="B43:H43"/>
    <mergeCell ref="C39:D39"/>
    <mergeCell ref="C40:D40"/>
    <mergeCell ref="C7:H7"/>
    <mergeCell ref="C8:H8"/>
    <mergeCell ref="C9:H9"/>
    <mergeCell ref="C10:H10"/>
    <mergeCell ref="B13:H13"/>
    <mergeCell ref="C15:C16"/>
    <mergeCell ref="D15:D16"/>
    <mergeCell ref="E15:E16"/>
    <mergeCell ref="F15:F16"/>
    <mergeCell ref="G15:G16"/>
    <mergeCell ref="H15:H16"/>
    <mergeCell ref="B30:H30"/>
    <mergeCell ref="B32:B37"/>
    <mergeCell ref="B18:B19"/>
    <mergeCell ref="B20:B22"/>
    <mergeCell ref="B24:B25"/>
    <mergeCell ref="B27:B28"/>
    <mergeCell ref="C27:D27"/>
    <mergeCell ref="C28:D28"/>
    <mergeCell ref="B83:B87"/>
    <mergeCell ref="C83:H87"/>
    <mergeCell ref="C89:H89"/>
    <mergeCell ref="C90:H90"/>
    <mergeCell ref="C91:H91"/>
    <mergeCell ref="C92:H92"/>
    <mergeCell ref="C93:H93"/>
    <mergeCell ref="C94:H94"/>
    <mergeCell ref="C95:H95"/>
    <mergeCell ref="C96:H96"/>
  </mergeCells>
  <conditionalFormatting sqref="C76">
    <cfRule type="containsText" dxfId="41" priority="1" operator="containsText" text="Avis d'ajournement">
      <formula>NOT(ISERROR(SEARCH("Avis d'ajournement",C76)))</formula>
    </cfRule>
    <cfRule type="containsText" dxfId="40" priority="2" operator="containsText" text="Avis défavorable">
      <formula>NOT(ISERROR(SEARCH("Avis défavorable",C76)))</formula>
    </cfRule>
    <cfRule type="containsText" dxfId="39" priority="3" operator="containsText" text="Avis favorable">
      <formula>NOT(ISERROR(SEARCH("Avis favorable",C76)))</formula>
    </cfRule>
  </conditionalFormatting>
  <dataValidations count="7">
    <dataValidation type="list" allowBlank="1" showInputMessage="1" showErrorMessage="1" sqref="D17:D22 D33:D37" xr:uid="{214BEB98-E076-42D7-99F2-A86AB3B221BB}">
      <formula1>"1,2,3,4"</formula1>
    </dataValidation>
    <dataValidation type="list" allowBlank="1" showInputMessage="1" showErrorMessage="1" sqref="D23" xr:uid="{54F271F2-A61B-47EB-9A2B-A37DD453CA2D}">
      <formula1>"Projet sans infrastructure,1,2,3,4"</formula1>
    </dataValidation>
    <dataValidation type="list" allowBlank="1" showInputMessage="1" showErrorMessage="1" sqref="D24:D25" xr:uid="{1E70898A-2045-4498-ACB8-15D01557BD35}">
      <formula1>"Projet sans études,1,2,3,4"</formula1>
    </dataValidation>
    <dataValidation type="list" allowBlank="1" showInputMessage="1" showErrorMessage="1" sqref="C28" xr:uid="{9BFA985E-D9C4-44FC-9CDB-B0EAB1EB10A6}">
      <formula1>"Sans études avec infrastructure, Sans études sans infrastructure,Avec études sans infrastructure,Avec études avec infrastructure"</formula1>
    </dataValidation>
    <dataValidation type="list" allowBlank="1" showInputMessage="1" showErrorMessage="1" sqref="C40 C63" xr:uid="{B7EA68EB-CC96-4E90-B6B6-A1C548A7146E}">
      <formula1>"Tout domaine d'intervention"</formula1>
    </dataValidation>
    <dataValidation type="list" allowBlank="1" showInputMessage="1" showErrorMessage="1" sqref="D48 D50:D51 D57:D59" xr:uid="{01294095-07BC-46B5-AD43-A377AFF15484}">
      <formula1>"0,1"</formula1>
    </dataValidation>
    <dataValidation type="list" allowBlank="1" showInputMessage="1" showErrorMessage="1" sqref="D49" xr:uid="{306AC2B5-969F-4E57-B947-00BC75F08DFE}">
      <formula1>"0,1,2"</formula1>
    </dataValidation>
  </dataValidation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89240-F674-42C5-81B5-8B5620920DE4}">
  <sheetPr>
    <tabColor rgb="FFFFFF00"/>
  </sheetPr>
  <dimension ref="A1:P95"/>
  <sheetViews>
    <sheetView showGridLines="0" topLeftCell="A37" zoomScale="60" zoomScaleNormal="60" workbookViewId="0">
      <selection activeCell="A22" sqref="A22"/>
    </sheetView>
  </sheetViews>
  <sheetFormatPr baseColWidth="10" defaultColWidth="11.44140625" defaultRowHeight="18" x14ac:dyDescent="0.35"/>
  <cols>
    <col min="1" max="1" width="27.6640625" style="31" customWidth="1"/>
    <col min="2" max="2" width="33.88671875" style="31" customWidth="1"/>
    <col min="3" max="3" width="123.6640625" style="31" customWidth="1"/>
    <col min="4" max="4" width="19.5546875" style="31" customWidth="1"/>
    <col min="5" max="5" width="20.44140625" style="31" customWidth="1"/>
    <col min="6" max="6" width="20.88671875" style="31" customWidth="1"/>
    <col min="7" max="7" width="83.44140625" style="31" customWidth="1"/>
    <col min="8" max="8" width="90.5546875" style="31" customWidth="1"/>
    <col min="9" max="12" width="11.44140625" style="31"/>
    <col min="13" max="13" width="65" style="31" customWidth="1"/>
    <col min="14" max="16384" width="11.44140625" style="31"/>
  </cols>
  <sheetData>
    <row r="1" spans="1:16" s="48" customFormat="1" ht="99.75" customHeight="1" x14ac:dyDescent="0.35"/>
    <row r="2" spans="1:16" s="48" customFormat="1" ht="52.5" customHeight="1" x14ac:dyDescent="0.35">
      <c r="B2" s="286" t="s">
        <v>211</v>
      </c>
      <c r="C2" s="286"/>
      <c r="D2" s="286"/>
      <c r="E2" s="286"/>
      <c r="F2" s="286"/>
      <c r="G2" s="286"/>
      <c r="H2" s="286"/>
    </row>
    <row r="3" spans="1:16" x14ac:dyDescent="0.35">
      <c r="B3" s="48"/>
      <c r="C3" s="49"/>
      <c r="D3" s="49"/>
      <c r="E3" s="49"/>
    </row>
    <row r="4" spans="1:16" ht="21" x14ac:dyDescent="0.35">
      <c r="B4" s="176" t="s">
        <v>111</v>
      </c>
      <c r="C4" s="372"/>
      <c r="D4" s="372"/>
      <c r="E4" s="372"/>
      <c r="F4" s="372"/>
      <c r="G4" s="372"/>
      <c r="H4" s="372"/>
    </row>
    <row r="5" spans="1:16" ht="21" x14ac:dyDescent="0.35">
      <c r="B5" s="176" t="s">
        <v>112</v>
      </c>
      <c r="C5" s="372"/>
      <c r="D5" s="372"/>
      <c r="E5" s="372"/>
      <c r="F5" s="372"/>
      <c r="G5" s="372"/>
      <c r="H5" s="372"/>
    </row>
    <row r="6" spans="1:16" ht="47.4" customHeight="1" x14ac:dyDescent="0.35">
      <c r="B6" s="176" t="s">
        <v>194</v>
      </c>
      <c r="C6" s="337" t="s">
        <v>195</v>
      </c>
      <c r="D6" s="337"/>
      <c r="E6" s="337"/>
      <c r="F6" s="337"/>
      <c r="G6" s="337"/>
      <c r="H6" s="337"/>
    </row>
    <row r="7" spans="1:16" ht="55.5" customHeight="1" x14ac:dyDescent="0.35">
      <c r="B7" s="176" t="s">
        <v>212</v>
      </c>
      <c r="C7" s="337" t="s">
        <v>213</v>
      </c>
      <c r="D7" s="337"/>
      <c r="E7" s="337"/>
      <c r="F7" s="337"/>
      <c r="G7" s="337"/>
      <c r="H7" s="337"/>
    </row>
    <row r="8" spans="1:16" ht="30.75" customHeight="1" x14ac:dyDescent="0.35">
      <c r="B8" s="176" t="s">
        <v>117</v>
      </c>
      <c r="C8" s="372"/>
      <c r="D8" s="372"/>
      <c r="E8" s="372"/>
      <c r="F8" s="372"/>
      <c r="G8" s="372"/>
      <c r="H8" s="372"/>
    </row>
    <row r="9" spans="1:16" ht="63" x14ac:dyDescent="0.35">
      <c r="B9" s="176" t="s">
        <v>118</v>
      </c>
      <c r="C9" s="372"/>
      <c r="D9" s="372"/>
      <c r="E9" s="372"/>
      <c r="F9" s="372"/>
      <c r="G9" s="372"/>
      <c r="H9" s="372"/>
    </row>
    <row r="10" spans="1:16" ht="21" x14ac:dyDescent="0.35">
      <c r="B10" s="176" t="s">
        <v>119</v>
      </c>
      <c r="C10" s="379"/>
      <c r="D10" s="380"/>
      <c r="E10" s="380"/>
      <c r="F10" s="380"/>
      <c r="G10" s="380"/>
      <c r="H10" s="381"/>
    </row>
    <row r="11" spans="1:16" x14ac:dyDescent="0.35">
      <c r="D11" s="49"/>
      <c r="E11" s="49"/>
    </row>
    <row r="12" spans="1:16" x14ac:dyDescent="0.35">
      <c r="D12" s="49"/>
      <c r="E12" s="49"/>
    </row>
    <row r="13" spans="1:16" s="48" customFormat="1" ht="44.1" customHeight="1" x14ac:dyDescent="0.35">
      <c r="B13" s="350" t="s">
        <v>120</v>
      </c>
      <c r="C13" s="351"/>
      <c r="D13" s="351"/>
      <c r="E13" s="351"/>
      <c r="F13" s="351"/>
      <c r="G13" s="351"/>
      <c r="H13" s="352"/>
    </row>
    <row r="14" spans="1:16" ht="23.4" x14ac:dyDescent="0.45">
      <c r="B14" s="106"/>
      <c r="C14" s="32"/>
      <c r="D14" s="91"/>
      <c r="E14" s="33"/>
      <c r="F14" s="33"/>
      <c r="G14" s="34"/>
      <c r="H14" s="34"/>
      <c r="M14" s="92"/>
      <c r="N14" s="93"/>
      <c r="O14" s="93"/>
      <c r="P14" s="93"/>
    </row>
    <row r="15" spans="1:16" ht="39.9" customHeight="1" x14ac:dyDescent="0.35">
      <c r="A15" s="31" t="s">
        <v>4</v>
      </c>
      <c r="B15" s="155"/>
      <c r="C15" s="335" t="s">
        <v>121</v>
      </c>
      <c r="D15" s="335" t="s">
        <v>122</v>
      </c>
      <c r="E15" s="335" t="s">
        <v>123</v>
      </c>
      <c r="F15" s="335" t="s">
        <v>8</v>
      </c>
      <c r="G15" s="335" t="s">
        <v>9</v>
      </c>
      <c r="H15" s="335" t="s">
        <v>10</v>
      </c>
      <c r="J15" s="48"/>
    </row>
    <row r="16" spans="1:16" ht="39.9" customHeight="1" x14ac:dyDescent="0.35">
      <c r="B16" s="155"/>
      <c r="C16" s="336"/>
      <c r="D16" s="336"/>
      <c r="E16" s="336"/>
      <c r="F16" s="336"/>
      <c r="G16" s="336"/>
      <c r="H16" s="336"/>
      <c r="J16" s="131"/>
    </row>
    <row r="17" spans="2:16" ht="36" x14ac:dyDescent="0.35">
      <c r="B17" s="195" t="s">
        <v>11</v>
      </c>
      <c r="C17" s="35" t="s">
        <v>124</v>
      </c>
      <c r="D17" s="160"/>
      <c r="E17" s="36">
        <v>4</v>
      </c>
      <c r="F17" s="160">
        <f t="shared" ref="F17:F22" si="0">D17*E17</f>
        <v>0</v>
      </c>
      <c r="G17" s="36" t="s">
        <v>13</v>
      </c>
      <c r="H17" s="37"/>
      <c r="J17" s="132"/>
    </row>
    <row r="18" spans="2:16" ht="36" x14ac:dyDescent="0.35">
      <c r="B18" s="369" t="s">
        <v>14</v>
      </c>
      <c r="C18" s="35" t="s">
        <v>15</v>
      </c>
      <c r="D18" s="160"/>
      <c r="E18" s="36">
        <v>4</v>
      </c>
      <c r="F18" s="160">
        <f t="shared" si="0"/>
        <v>0</v>
      </c>
      <c r="G18" s="36" t="s">
        <v>13</v>
      </c>
      <c r="H18" s="37"/>
      <c r="J18" s="131"/>
    </row>
    <row r="19" spans="2:16" ht="72" x14ac:dyDescent="0.35">
      <c r="B19" s="370"/>
      <c r="C19" s="35" t="s">
        <v>16</v>
      </c>
      <c r="D19" s="160"/>
      <c r="E19" s="36">
        <v>5</v>
      </c>
      <c r="F19" s="160">
        <f t="shared" si="0"/>
        <v>0</v>
      </c>
      <c r="G19" s="36" t="s">
        <v>13</v>
      </c>
      <c r="H19" s="37"/>
      <c r="J19" s="131"/>
    </row>
    <row r="20" spans="2:16" ht="36" customHeight="1" x14ac:dyDescent="0.35">
      <c r="B20" s="373" t="s">
        <v>17</v>
      </c>
      <c r="C20" s="35" t="s">
        <v>18</v>
      </c>
      <c r="D20" s="160"/>
      <c r="E20" s="36">
        <v>3</v>
      </c>
      <c r="F20" s="160">
        <f t="shared" si="0"/>
        <v>0</v>
      </c>
      <c r="G20" s="36"/>
      <c r="H20" s="37"/>
      <c r="J20" s="98"/>
    </row>
    <row r="21" spans="2:16" ht="18" customHeight="1" x14ac:dyDescent="0.35">
      <c r="B21" s="374"/>
      <c r="C21" s="35" t="s">
        <v>19</v>
      </c>
      <c r="D21" s="160"/>
      <c r="E21" s="36">
        <v>2</v>
      </c>
      <c r="F21" s="160">
        <f t="shared" si="0"/>
        <v>0</v>
      </c>
      <c r="G21" s="36"/>
      <c r="H21" s="37"/>
      <c r="J21" s="98"/>
    </row>
    <row r="22" spans="2:16" ht="72" customHeight="1" x14ac:dyDescent="0.35">
      <c r="B22" s="375"/>
      <c r="C22" s="35" t="s">
        <v>20</v>
      </c>
      <c r="D22" s="160"/>
      <c r="E22" s="36">
        <v>2</v>
      </c>
      <c r="F22" s="160">
        <f t="shared" si="0"/>
        <v>0</v>
      </c>
      <c r="G22" s="36"/>
      <c r="H22" s="37"/>
      <c r="J22" s="98"/>
    </row>
    <row r="23" spans="2:16" ht="123" customHeight="1" x14ac:dyDescent="0.35">
      <c r="B23" s="253" t="s">
        <v>159</v>
      </c>
      <c r="C23" s="35" t="s">
        <v>22</v>
      </c>
      <c r="D23" s="160"/>
      <c r="E23" s="36">
        <v>1</v>
      </c>
      <c r="F23" s="160">
        <f>IF(D23="Projet sans infrastructure","N/A",D23*E23)</f>
        <v>0</v>
      </c>
      <c r="G23" s="36" t="s">
        <v>13</v>
      </c>
      <c r="H23" s="37"/>
      <c r="J23" s="98"/>
      <c r="K23" s="94"/>
    </row>
    <row r="24" spans="2:16" ht="36" customHeight="1" x14ac:dyDescent="0.35">
      <c r="B24" s="369" t="s">
        <v>126</v>
      </c>
      <c r="C24" s="35" t="s">
        <v>24</v>
      </c>
      <c r="D24" s="160"/>
      <c r="E24" s="36">
        <v>3</v>
      </c>
      <c r="F24" s="160">
        <f>IF(D24="Projet sans études","N/A",D24*E24)</f>
        <v>0</v>
      </c>
      <c r="G24" s="36" t="s">
        <v>13</v>
      </c>
      <c r="H24" s="37"/>
      <c r="J24" s="98"/>
    </row>
    <row r="25" spans="2:16" ht="57.9" customHeight="1" x14ac:dyDescent="0.35">
      <c r="B25" s="370"/>
      <c r="C25" s="35" t="s">
        <v>25</v>
      </c>
      <c r="D25" s="160"/>
      <c r="E25" s="36">
        <v>2</v>
      </c>
      <c r="F25" s="160">
        <f>IF(D25="Projet sans études","N/A",D25*E25)</f>
        <v>0</v>
      </c>
      <c r="G25" s="36" t="s">
        <v>13</v>
      </c>
      <c r="H25" s="37"/>
      <c r="J25" s="98"/>
    </row>
    <row r="26" spans="2:16" ht="21" x14ac:dyDescent="0.4">
      <c r="B26" s="46"/>
      <c r="C26" s="38"/>
      <c r="D26" s="39"/>
      <c r="E26" s="39"/>
      <c r="F26" s="39"/>
      <c r="G26" s="39"/>
      <c r="H26" s="39"/>
      <c r="J26" s="48"/>
    </row>
    <row r="27" spans="2:16" s="48" customFormat="1" ht="42.6" customHeight="1" x14ac:dyDescent="0.35">
      <c r="B27" s="382" t="str">
        <f>+'critères transversaux'!B16</f>
        <v>Total critères transversaux</v>
      </c>
      <c r="C27" s="345" t="s">
        <v>127</v>
      </c>
      <c r="D27" s="346"/>
      <c r="E27" s="260" t="s">
        <v>128</v>
      </c>
      <c r="F27" s="260" t="s">
        <v>129</v>
      </c>
      <c r="G27" s="260" t="s">
        <v>9</v>
      </c>
      <c r="H27" s="260" t="s">
        <v>10</v>
      </c>
    </row>
    <row r="28" spans="2:16" s="48" customFormat="1" ht="38.4" customHeight="1" x14ac:dyDescent="0.35">
      <c r="B28" s="382"/>
      <c r="C28" s="344" t="s">
        <v>127</v>
      </c>
      <c r="D28" s="344"/>
      <c r="E28" s="161" t="str">
        <f>IF(C28="Sans études avec infrastructure",21,IF(C28="Sans études sans infrastructure",20,IF(C28="Avec études sans infrastructure",25,IF(C28="Avec études avec infrastructure",26,""))))</f>
        <v/>
      </c>
      <c r="F28" s="262">
        <f>SUM(F17:F25)</f>
        <v>0</v>
      </c>
      <c r="G28" s="163"/>
      <c r="H28" s="163"/>
    </row>
    <row r="29" spans="2:16" ht="59.4" customHeight="1" x14ac:dyDescent="0.35">
      <c r="M29" s="98"/>
      <c r="N29" s="93"/>
      <c r="O29" s="93"/>
      <c r="P29" s="93"/>
    </row>
    <row r="30" spans="2:16" s="48" customFormat="1" ht="39.6" customHeight="1" x14ac:dyDescent="0.35">
      <c r="B30" s="350" t="s">
        <v>130</v>
      </c>
      <c r="C30" s="351"/>
      <c r="D30" s="351"/>
      <c r="E30" s="351"/>
      <c r="F30" s="351"/>
      <c r="G30" s="351"/>
      <c r="H30" s="352"/>
    </row>
    <row r="31" spans="2:16" x14ac:dyDescent="0.35">
      <c r="D31" s="49"/>
      <c r="E31" s="49"/>
    </row>
    <row r="32" spans="2:16" ht="42" x14ac:dyDescent="0.35">
      <c r="B32" s="378" t="s">
        <v>212</v>
      </c>
      <c r="C32" s="265" t="s">
        <v>132</v>
      </c>
      <c r="D32" s="265" t="s">
        <v>6</v>
      </c>
      <c r="E32" s="265" t="s">
        <v>133</v>
      </c>
      <c r="F32" s="265" t="s">
        <v>134</v>
      </c>
      <c r="G32" s="265" t="s">
        <v>46</v>
      </c>
      <c r="H32" s="265" t="s">
        <v>10</v>
      </c>
    </row>
    <row r="33" spans="2:10" x14ac:dyDescent="0.35">
      <c r="B33" s="378"/>
      <c r="C33" s="149" t="s">
        <v>214</v>
      </c>
      <c r="D33" s="160"/>
      <c r="E33" s="138">
        <v>4</v>
      </c>
      <c r="F33" s="137">
        <f>+E33*D33</f>
        <v>0</v>
      </c>
      <c r="G33" s="138"/>
      <c r="H33" s="139"/>
    </row>
    <row r="34" spans="2:10" x14ac:dyDescent="0.35">
      <c r="B34" s="378"/>
      <c r="C34" s="149" t="s">
        <v>215</v>
      </c>
      <c r="D34" s="160"/>
      <c r="E34" s="138">
        <v>4</v>
      </c>
      <c r="F34" s="137">
        <f>+E34*D34</f>
        <v>0</v>
      </c>
      <c r="G34" s="138"/>
      <c r="H34" s="139"/>
    </row>
    <row r="35" spans="2:10" ht="36" x14ac:dyDescent="0.35">
      <c r="B35" s="378"/>
      <c r="C35" s="129" t="s">
        <v>216</v>
      </c>
      <c r="D35" s="160"/>
      <c r="E35" s="108">
        <v>4</v>
      </c>
      <c r="F35" s="137">
        <f>+E35*D35</f>
        <v>0</v>
      </c>
      <c r="G35" s="109"/>
      <c r="H35" s="110"/>
    </row>
    <row r="37" spans="2:10" s="48" customFormat="1" ht="42.6" customHeight="1" x14ac:dyDescent="0.4">
      <c r="B37" s="81"/>
      <c r="C37" s="366" t="s">
        <v>127</v>
      </c>
      <c r="D37" s="367"/>
      <c r="E37" s="268" t="s">
        <v>128</v>
      </c>
      <c r="F37" s="268" t="s">
        <v>129</v>
      </c>
      <c r="G37" s="268" t="s">
        <v>9</v>
      </c>
      <c r="H37" s="268" t="s">
        <v>10</v>
      </c>
    </row>
    <row r="38" spans="2:10" s="48" customFormat="1" ht="50.1" customHeight="1" x14ac:dyDescent="0.35">
      <c r="B38" s="261" t="s">
        <v>141</v>
      </c>
      <c r="C38" s="376"/>
      <c r="D38" s="377"/>
      <c r="E38" s="161">
        <f>4*SUM(E33:E35)</f>
        <v>48</v>
      </c>
      <c r="F38" s="262">
        <f>SUM(F33:F35)</f>
        <v>0</v>
      </c>
      <c r="G38" s="163"/>
      <c r="H38" s="163"/>
    </row>
    <row r="40" spans="2:10" s="48" customFormat="1" ht="38.1" customHeight="1" x14ac:dyDescent="0.35">
      <c r="B40" s="350" t="s">
        <v>142</v>
      </c>
      <c r="C40" s="351"/>
      <c r="D40" s="351"/>
      <c r="E40" s="351"/>
      <c r="F40" s="351"/>
      <c r="G40" s="351"/>
      <c r="H40" s="352"/>
    </row>
    <row r="41" spans="2:10" s="130" customFormat="1" ht="23.4" x14ac:dyDescent="0.45">
      <c r="B41" s="106"/>
    </row>
    <row r="42" spans="2:10" s="48" customFormat="1" ht="23.4" x14ac:dyDescent="0.45">
      <c r="B42" s="194" t="s">
        <v>143</v>
      </c>
    </row>
    <row r="43" spans="2:10" s="48" customFormat="1" x14ac:dyDescent="0.35">
      <c r="B43" s="51"/>
      <c r="C43" s="52"/>
      <c r="D43" s="156"/>
    </row>
    <row r="44" spans="2:10" s="48" customFormat="1" ht="27.9" customHeight="1" x14ac:dyDescent="0.35">
      <c r="C44" s="265" t="s">
        <v>44</v>
      </c>
      <c r="D44" s="265" t="s">
        <v>45</v>
      </c>
      <c r="E44" s="327" t="s">
        <v>46</v>
      </c>
      <c r="F44" s="327"/>
      <c r="G44" s="327"/>
      <c r="H44" s="265" t="s">
        <v>10</v>
      </c>
    </row>
    <row r="45" spans="2:10" s="48" customFormat="1" ht="54" x14ac:dyDescent="0.35">
      <c r="B45" s="335" t="s">
        <v>47</v>
      </c>
      <c r="C45" s="193" t="s">
        <v>48</v>
      </c>
      <c r="D45" s="168"/>
      <c r="E45" s="169"/>
      <c r="F45" s="170"/>
      <c r="G45" s="182"/>
      <c r="H45" s="135"/>
      <c r="J45" s="99"/>
    </row>
    <row r="46" spans="2:10" s="48" customFormat="1" ht="117.75" customHeight="1" x14ac:dyDescent="0.35">
      <c r="B46" s="356"/>
      <c r="C46" s="184" t="s">
        <v>49</v>
      </c>
      <c r="D46" s="168"/>
      <c r="E46" s="169"/>
      <c r="F46" s="170"/>
      <c r="G46" s="182"/>
      <c r="H46" s="189"/>
      <c r="I46" s="164"/>
      <c r="J46" s="99"/>
    </row>
    <row r="47" spans="2:10" s="48" customFormat="1" ht="36" x14ac:dyDescent="0.35">
      <c r="B47" s="356"/>
      <c r="C47" s="185" t="s">
        <v>51</v>
      </c>
      <c r="D47" s="171"/>
      <c r="E47" s="357"/>
      <c r="F47" s="358"/>
      <c r="G47" s="359"/>
      <c r="H47" s="190"/>
    </row>
    <row r="48" spans="2:10" s="48" customFormat="1" ht="36" x14ac:dyDescent="0.35">
      <c r="B48" s="356"/>
      <c r="C48" s="187" t="s">
        <v>144</v>
      </c>
      <c r="D48" s="188"/>
      <c r="E48" s="360"/>
      <c r="F48" s="361"/>
      <c r="G48" s="362"/>
      <c r="H48" s="191"/>
      <c r="I48" s="38"/>
      <c r="J48" s="38"/>
    </row>
    <row r="49" spans="2:9" s="48" customFormat="1" ht="18" customHeight="1" x14ac:dyDescent="0.35">
      <c r="B49" s="336"/>
      <c r="C49" s="186" t="s">
        <v>145</v>
      </c>
      <c r="D49" s="183">
        <f>SUM(D45:D48)</f>
        <v>0</v>
      </c>
      <c r="E49" s="363"/>
      <c r="F49" s="364"/>
      <c r="G49" s="365"/>
      <c r="H49" s="192"/>
    </row>
    <row r="50" spans="2:9" s="48" customFormat="1" x14ac:dyDescent="0.35"/>
    <row r="51" spans="2:9" s="48" customFormat="1" ht="38.1" customHeight="1" x14ac:dyDescent="0.45">
      <c r="B51" s="194" t="s">
        <v>146</v>
      </c>
    </row>
    <row r="52" spans="2:9" x14ac:dyDescent="0.35">
      <c r="B52" s="117"/>
    </row>
    <row r="53" spans="2:9" ht="29.4" customHeight="1" x14ac:dyDescent="0.35">
      <c r="C53" s="260" t="s">
        <v>44</v>
      </c>
      <c r="D53" s="260" t="s">
        <v>147</v>
      </c>
      <c r="E53" s="335" t="s">
        <v>46</v>
      </c>
      <c r="F53" s="335"/>
      <c r="G53" s="335"/>
      <c r="H53" s="260" t="s">
        <v>10</v>
      </c>
    </row>
    <row r="54" spans="2:9" ht="18" customHeight="1" x14ac:dyDescent="0.35">
      <c r="B54" s="327" t="s">
        <v>148</v>
      </c>
      <c r="C54" s="229" t="s">
        <v>217</v>
      </c>
      <c r="D54" s="129"/>
      <c r="E54" s="392"/>
      <c r="F54" s="392"/>
      <c r="G54" s="392"/>
      <c r="H54" s="114"/>
    </row>
    <row r="55" spans="2:9" ht="18" customHeight="1" x14ac:dyDescent="0.35">
      <c r="B55" s="327"/>
      <c r="C55" s="229" t="s">
        <v>218</v>
      </c>
      <c r="D55" s="129"/>
      <c r="E55" s="392"/>
      <c r="F55" s="392"/>
      <c r="G55" s="392"/>
      <c r="H55" s="114"/>
      <c r="I55" s="117"/>
    </row>
    <row r="56" spans="2:9" ht="18" customHeight="1" x14ac:dyDescent="0.35">
      <c r="B56" s="327"/>
      <c r="C56" s="229" t="s">
        <v>219</v>
      </c>
      <c r="D56" s="129"/>
      <c r="E56" s="392"/>
      <c r="F56" s="392"/>
      <c r="G56" s="392"/>
      <c r="H56" s="114"/>
    </row>
    <row r="57" spans="2:9" ht="18" customHeight="1" x14ac:dyDescent="0.35">
      <c r="B57" s="327"/>
      <c r="C57" s="229" t="s">
        <v>220</v>
      </c>
      <c r="D57" s="129"/>
      <c r="E57" s="392"/>
      <c r="F57" s="392"/>
      <c r="G57" s="392"/>
      <c r="H57" s="114"/>
    </row>
    <row r="58" spans="2:9" x14ac:dyDescent="0.35">
      <c r="B58" s="327"/>
      <c r="C58" s="198" t="s">
        <v>53</v>
      </c>
      <c r="D58" s="37">
        <f>+SUM(D54:D57)</f>
        <v>0</v>
      </c>
      <c r="E58" s="392"/>
      <c r="F58" s="392"/>
      <c r="G58" s="392"/>
      <c r="H58" s="114"/>
    </row>
    <row r="60" spans="2:9" s="48" customFormat="1" ht="42.6" customHeight="1" x14ac:dyDescent="0.4">
      <c r="B60" s="81"/>
      <c r="C60" s="269" t="s">
        <v>127</v>
      </c>
      <c r="D60" s="260" t="s">
        <v>129</v>
      </c>
      <c r="E60" s="327" t="s">
        <v>46</v>
      </c>
      <c r="F60" s="327"/>
      <c r="G60" s="327"/>
      <c r="H60" s="260" t="s">
        <v>10</v>
      </c>
    </row>
    <row r="61" spans="2:9" s="48" customFormat="1" ht="38.4" customHeight="1" x14ac:dyDescent="0.35">
      <c r="B61" s="261" t="s">
        <v>150</v>
      </c>
      <c r="C61" s="270"/>
      <c r="D61" s="199">
        <f>D58+D49</f>
        <v>0</v>
      </c>
      <c r="E61" s="330"/>
      <c r="F61" s="331"/>
      <c r="G61" s="332"/>
      <c r="H61" s="163"/>
    </row>
    <row r="64" spans="2:9" s="48" customFormat="1" ht="33" customHeight="1" x14ac:dyDescent="0.35">
      <c r="B64" s="350" t="s">
        <v>151</v>
      </c>
      <c r="C64" s="351"/>
      <c r="D64" s="351"/>
      <c r="E64" s="351"/>
      <c r="F64" s="351"/>
      <c r="G64" s="351"/>
      <c r="H64" s="352"/>
    </row>
    <row r="65" spans="2:8" s="48" customFormat="1" ht="17.399999999999999" customHeight="1" x14ac:dyDescent="0.35"/>
    <row r="66" spans="2:8" s="48" customFormat="1" ht="43.5" customHeight="1" x14ac:dyDescent="0.35">
      <c r="B66" s="271" t="s">
        <v>26</v>
      </c>
      <c r="C66" s="202">
        <f>F28</f>
        <v>0</v>
      </c>
      <c r="G66" s="204" t="s">
        <v>62</v>
      </c>
      <c r="H66" s="203" t="s">
        <v>63</v>
      </c>
    </row>
    <row r="67" spans="2:8" s="48" customFormat="1" ht="39.6" customHeight="1" x14ac:dyDescent="0.35">
      <c r="B67" s="271" t="s">
        <v>141</v>
      </c>
      <c r="C67" s="200">
        <f>F38</f>
        <v>0</v>
      </c>
      <c r="G67" s="205"/>
      <c r="H67" s="203" t="s">
        <v>64</v>
      </c>
    </row>
    <row r="68" spans="2:8" s="48" customFormat="1" ht="39.6" customHeight="1" x14ac:dyDescent="0.35">
      <c r="B68" s="271" t="s">
        <v>150</v>
      </c>
      <c r="C68" s="201">
        <f>D61</f>
        <v>0</v>
      </c>
      <c r="G68" s="205"/>
      <c r="H68" s="203" t="s">
        <v>65</v>
      </c>
    </row>
    <row r="69" spans="2:8" s="48" customFormat="1" ht="39.6" customHeight="1" x14ac:dyDescent="0.35">
      <c r="B69" s="271" t="s">
        <v>152</v>
      </c>
      <c r="C69" s="272">
        <f>C66+C67</f>
        <v>0</v>
      </c>
      <c r="G69" s="206"/>
      <c r="H69" s="203" t="s">
        <v>66</v>
      </c>
    </row>
    <row r="70" spans="2:8" s="48" customFormat="1" ht="39.6" customHeight="1" x14ac:dyDescent="0.35">
      <c r="B70" s="271" t="s">
        <v>153</v>
      </c>
      <c r="C70" s="272">
        <f>C66+C67+C68</f>
        <v>0</v>
      </c>
      <c r="G70" s="207" t="s">
        <v>67</v>
      </c>
      <c r="H70" s="203" t="s">
        <v>68</v>
      </c>
    </row>
    <row r="71" spans="2:8" s="48" customFormat="1" ht="36" x14ac:dyDescent="0.35">
      <c r="G71" s="208"/>
      <c r="H71" s="203" t="s">
        <v>69</v>
      </c>
    </row>
    <row r="72" spans="2:8" s="48" customFormat="1" ht="47.4" customHeight="1" x14ac:dyDescent="0.35">
      <c r="G72" s="208"/>
      <c r="H72" s="203" t="s">
        <v>70</v>
      </c>
    </row>
    <row r="73" spans="2:8" s="48" customFormat="1" ht="36" x14ac:dyDescent="0.35">
      <c r="G73" s="209"/>
      <c r="H73" s="203" t="s">
        <v>71</v>
      </c>
    </row>
    <row r="74" spans="2:8" s="48" customFormat="1" ht="38.4" customHeight="1" x14ac:dyDescent="0.35">
      <c r="B74" s="353" t="s">
        <v>154</v>
      </c>
      <c r="C74" s="355" t="str">
        <f>IF(OR(C69=0,C28=""),"",IF(OR(AND(C28="Sans études avec infrastructure",C69&lt;22),AND(C28="Sans études sans infrastructure",C69&lt;21),AND(C28="Avec études sans infrastructure",C69&lt;26),AND(C28="Avec études avec infrastructure",C69&lt;27)),"Avis défavorable",IF(OR(AND(C28="Sans études avec infrastructure",C69&lt;43,C69&gt;21),AND(C28="Sans études sans infrastructure",C69&lt;41,C69&gt;20),AND(C28="Avec études sans infrastructure",C69&lt;51,C69&gt;25),AND(C28="Avec études avec infrastructure",C69&lt;53,C69&gt;26)),"Avis d'ajournement",IF(OR(AND(C28="Sans études avec infrastructure",C69&gt;42),AND(C28="Sans études sans infrastructure",C69&gt;40),AND(C28="Avec études sans infrastructure",C69&gt;50),AND(C28="Avec études avec infrastructure",C69&gt;52)),"Avis favorable"))))</f>
        <v/>
      </c>
      <c r="G74" s="210" t="s">
        <v>72</v>
      </c>
      <c r="H74" s="203" t="s">
        <v>73</v>
      </c>
    </row>
    <row r="75" spans="2:8" s="48" customFormat="1" ht="38.4" customHeight="1" x14ac:dyDescent="0.35">
      <c r="B75" s="353"/>
      <c r="C75" s="355"/>
      <c r="G75" s="211"/>
      <c r="H75" s="203" t="s">
        <v>74</v>
      </c>
    </row>
    <row r="76" spans="2:8" s="48" customFormat="1" ht="38.4" customHeight="1" x14ac:dyDescent="0.35">
      <c r="B76" s="353"/>
      <c r="C76" s="355"/>
      <c r="G76" s="211"/>
      <c r="H76" s="203" t="s">
        <v>75</v>
      </c>
    </row>
    <row r="77" spans="2:8" s="48" customFormat="1" ht="38.4" customHeight="1" x14ac:dyDescent="0.35">
      <c r="B77" s="354"/>
      <c r="C77" s="355"/>
      <c r="G77" s="212"/>
      <c r="H77" s="203" t="s">
        <v>76</v>
      </c>
    </row>
    <row r="78" spans="2:8" s="48" customFormat="1" ht="38.4" customHeight="1" x14ac:dyDescent="0.35"/>
    <row r="79" spans="2:8" s="48" customFormat="1" ht="38.4" customHeight="1" x14ac:dyDescent="0.35"/>
    <row r="80" spans="2:8" s="48" customFormat="1" ht="21" x14ac:dyDescent="0.4">
      <c r="B80" s="174"/>
      <c r="C80" s="80"/>
      <c r="D80" s="156"/>
      <c r="E80" s="156"/>
      <c r="F80" s="156"/>
    </row>
    <row r="81" spans="2:8" s="48" customFormat="1" ht="18" customHeight="1" x14ac:dyDescent="0.35">
      <c r="B81" s="334" t="s">
        <v>77</v>
      </c>
      <c r="C81" s="304"/>
      <c r="D81" s="304"/>
      <c r="E81" s="304"/>
      <c r="F81" s="304"/>
      <c r="G81" s="304"/>
      <c r="H81" s="304"/>
    </row>
    <row r="82" spans="2:8" s="48" customFormat="1" ht="18" customHeight="1" x14ac:dyDescent="0.35">
      <c r="B82" s="334"/>
      <c r="C82" s="304"/>
      <c r="D82" s="304"/>
      <c r="E82" s="304"/>
      <c r="F82" s="304"/>
      <c r="G82" s="304"/>
      <c r="H82" s="304"/>
    </row>
    <row r="83" spans="2:8" s="48" customFormat="1" ht="18" customHeight="1" x14ac:dyDescent="0.35">
      <c r="B83" s="334"/>
      <c r="C83" s="304"/>
      <c r="D83" s="304"/>
      <c r="E83" s="304"/>
      <c r="F83" s="304"/>
      <c r="G83" s="304"/>
      <c r="H83" s="304"/>
    </row>
    <row r="84" spans="2:8" s="48" customFormat="1" ht="18" customHeight="1" x14ac:dyDescent="0.35">
      <c r="B84" s="334"/>
      <c r="C84" s="304"/>
      <c r="D84" s="304"/>
      <c r="E84" s="304"/>
      <c r="F84" s="304"/>
      <c r="G84" s="304"/>
      <c r="H84" s="304"/>
    </row>
    <row r="85" spans="2:8" s="48" customFormat="1" ht="18" customHeight="1" x14ac:dyDescent="0.35">
      <c r="B85" s="334"/>
      <c r="C85" s="304"/>
      <c r="D85" s="304"/>
      <c r="E85" s="304"/>
      <c r="F85" s="304"/>
      <c r="G85" s="304"/>
      <c r="H85" s="304"/>
    </row>
    <row r="86" spans="2:8" s="48" customFormat="1" ht="32.4" customHeight="1" x14ac:dyDescent="0.4">
      <c r="B86" s="81"/>
      <c r="C86" s="115"/>
      <c r="D86" s="175"/>
      <c r="E86" s="175"/>
      <c r="F86" s="175"/>
      <c r="G86" s="164"/>
      <c r="H86" s="164"/>
    </row>
    <row r="87" spans="2:8" s="48" customFormat="1" ht="32.4" customHeight="1" x14ac:dyDescent="0.35">
      <c r="B87" s="213" t="s">
        <v>78</v>
      </c>
      <c r="C87" s="329"/>
      <c r="D87" s="329"/>
      <c r="E87" s="329"/>
      <c r="F87" s="329"/>
      <c r="G87" s="329"/>
      <c r="H87" s="329"/>
    </row>
    <row r="88" spans="2:8" s="48" customFormat="1" ht="32.4" customHeight="1" x14ac:dyDescent="0.35">
      <c r="B88" s="213" t="s">
        <v>79</v>
      </c>
      <c r="C88" s="329"/>
      <c r="D88" s="329"/>
      <c r="E88" s="329"/>
      <c r="F88" s="329"/>
      <c r="G88" s="329"/>
      <c r="H88" s="329"/>
    </row>
    <row r="89" spans="2:8" s="48" customFormat="1" ht="32.4" customHeight="1" x14ac:dyDescent="0.35">
      <c r="B89" s="213" t="s">
        <v>80</v>
      </c>
      <c r="C89" s="329"/>
      <c r="D89" s="329"/>
      <c r="E89" s="329"/>
      <c r="F89" s="329"/>
      <c r="G89" s="329"/>
      <c r="H89" s="329"/>
    </row>
    <row r="90" spans="2:8" s="48" customFormat="1" ht="32.4" customHeight="1" x14ac:dyDescent="0.35">
      <c r="B90" s="213" t="s">
        <v>81</v>
      </c>
      <c r="C90" s="329"/>
      <c r="D90" s="329"/>
      <c r="E90" s="329"/>
      <c r="F90" s="329"/>
      <c r="G90" s="329"/>
      <c r="H90" s="329"/>
    </row>
    <row r="91" spans="2:8" s="48" customFormat="1" ht="32.4" customHeight="1" x14ac:dyDescent="0.35">
      <c r="B91" s="213" t="s">
        <v>155</v>
      </c>
      <c r="C91" s="329"/>
      <c r="D91" s="329"/>
      <c r="E91" s="329"/>
      <c r="F91" s="329"/>
      <c r="G91" s="329"/>
      <c r="H91" s="329"/>
    </row>
    <row r="92" spans="2:8" s="48" customFormat="1" ht="32.4" customHeight="1" x14ac:dyDescent="0.35">
      <c r="B92" s="213" t="s">
        <v>83</v>
      </c>
      <c r="C92" s="329"/>
      <c r="D92" s="329"/>
      <c r="E92" s="329"/>
      <c r="F92" s="329"/>
      <c r="G92" s="329"/>
      <c r="H92" s="329"/>
    </row>
    <row r="93" spans="2:8" s="48" customFormat="1" ht="32.4" customHeight="1" x14ac:dyDescent="0.35">
      <c r="B93" s="213" t="s">
        <v>84</v>
      </c>
      <c r="C93" s="333" t="s">
        <v>85</v>
      </c>
      <c r="D93" s="333"/>
      <c r="E93" s="333"/>
      <c r="F93" s="333"/>
      <c r="G93" s="333"/>
      <c r="H93" s="333"/>
    </row>
    <row r="94" spans="2:8" s="48" customFormat="1" ht="32.4" customHeight="1" x14ac:dyDescent="0.35">
      <c r="B94" s="213" t="s">
        <v>86</v>
      </c>
      <c r="C94" s="329"/>
      <c r="D94" s="329"/>
      <c r="E94" s="329"/>
      <c r="F94" s="329"/>
      <c r="G94" s="329"/>
      <c r="H94" s="329"/>
    </row>
    <row r="95" spans="2:8" s="48" customFormat="1" ht="21" x14ac:dyDescent="0.4">
      <c r="B95" s="81"/>
    </row>
  </sheetData>
  <mergeCells count="53">
    <mergeCell ref="E61:G61"/>
    <mergeCell ref="B64:H64"/>
    <mergeCell ref="C4:H4"/>
    <mergeCell ref="C5:H5"/>
    <mergeCell ref="B2:H2"/>
    <mergeCell ref="E56:G56"/>
    <mergeCell ref="E57:G57"/>
    <mergeCell ref="C6:H6"/>
    <mergeCell ref="C7:H7"/>
    <mergeCell ref="C8:H8"/>
    <mergeCell ref="C9:H9"/>
    <mergeCell ref="B32:B35"/>
    <mergeCell ref="E47:G47"/>
    <mergeCell ref="E48:G48"/>
    <mergeCell ref="E49:G49"/>
    <mergeCell ref="E55:G55"/>
    <mergeCell ref="B30:H30"/>
    <mergeCell ref="C10:H10"/>
    <mergeCell ref="B13:H13"/>
    <mergeCell ref="C15:C16"/>
    <mergeCell ref="D15:D16"/>
    <mergeCell ref="E15:E16"/>
    <mergeCell ref="F15:F16"/>
    <mergeCell ref="G15:G16"/>
    <mergeCell ref="H15:H16"/>
    <mergeCell ref="C37:D37"/>
    <mergeCell ref="C38:D38"/>
    <mergeCell ref="B40:H40"/>
    <mergeCell ref="E60:G60"/>
    <mergeCell ref="B18:B19"/>
    <mergeCell ref="B20:B22"/>
    <mergeCell ref="B24:B25"/>
    <mergeCell ref="B27:B28"/>
    <mergeCell ref="C27:D27"/>
    <mergeCell ref="C28:D28"/>
    <mergeCell ref="B54:B58"/>
    <mergeCell ref="E54:G54"/>
    <mergeCell ref="E58:G58"/>
    <mergeCell ref="B45:B49"/>
    <mergeCell ref="E53:G53"/>
    <mergeCell ref="E44:G44"/>
    <mergeCell ref="B74:B77"/>
    <mergeCell ref="C74:C77"/>
    <mergeCell ref="B81:B85"/>
    <mergeCell ref="C81:H85"/>
    <mergeCell ref="C87:H87"/>
    <mergeCell ref="C93:H93"/>
    <mergeCell ref="C94:H94"/>
    <mergeCell ref="C88:H88"/>
    <mergeCell ref="C89:H89"/>
    <mergeCell ref="C90:H90"/>
    <mergeCell ref="C91:H91"/>
    <mergeCell ref="C92:H92"/>
  </mergeCells>
  <conditionalFormatting sqref="C74">
    <cfRule type="containsText" dxfId="38" priority="1" operator="containsText" text="Avis d'ajournement">
      <formula>NOT(ISERROR(SEARCH("Avis d'ajournement",C74)))</formula>
    </cfRule>
    <cfRule type="containsText" dxfId="37" priority="2" operator="containsText" text="Avis défavorable">
      <formula>NOT(ISERROR(SEARCH("Avis défavorable",C74)))</formula>
    </cfRule>
    <cfRule type="containsText" dxfId="36" priority="3" operator="containsText" text="Avis favorable">
      <formula>NOT(ISERROR(SEARCH("Avis favorable",C74)))</formula>
    </cfRule>
  </conditionalFormatting>
  <dataValidations count="7">
    <dataValidation type="list" allowBlank="1" showInputMessage="1" showErrorMessage="1" sqref="C28" xr:uid="{E02EF14C-201E-4A24-8BF1-445FD01DDEA6}">
      <formula1>"Sans études avec infrastructure, Sans études sans infrastructure,Avec études sans infrastructure,Avec études avec infrastructure"</formula1>
    </dataValidation>
    <dataValidation type="list" allowBlank="1" showInputMessage="1" showErrorMessage="1" sqref="D24:D25" xr:uid="{461E7D16-B126-450A-89A7-08FC0EAF01ED}">
      <formula1>"Projet sans études,1,2,3,4"</formula1>
    </dataValidation>
    <dataValidation type="list" allowBlank="1" showInputMessage="1" showErrorMessage="1" sqref="D23" xr:uid="{EECF3F8D-6A91-4AB3-A59A-3A2BEDB19235}">
      <formula1>"Projet sans infrastructure,1,2,3,4"</formula1>
    </dataValidation>
    <dataValidation type="list" allowBlank="1" showInputMessage="1" showErrorMessage="1" sqref="D17:D22 D33:D35" xr:uid="{9385E5BE-10CF-4F42-8B86-1FFC8E46B5BC}">
      <formula1>"1,2,3,4"</formula1>
    </dataValidation>
    <dataValidation type="list" allowBlank="1" showInputMessage="1" showErrorMessage="1" sqref="C38 C61" xr:uid="{F2213D1D-80AB-4F81-A000-412D0B13CC9C}">
      <formula1>"Tout domaine d'intervention"</formula1>
    </dataValidation>
    <dataValidation type="list" allowBlank="1" showInputMessage="1" showErrorMessage="1" sqref="D46" xr:uid="{A05DCE8C-FFD4-472B-8BAF-A97846B3B6C6}">
      <formula1>"0,1,2"</formula1>
    </dataValidation>
    <dataValidation type="list" allowBlank="1" showInputMessage="1" showErrorMessage="1" sqref="D45 D47:D48 D54:D57" xr:uid="{C7A535B4-856A-4DD7-9816-5D7D84145BB2}">
      <formula1>"0,1"</formula1>
    </dataValidation>
  </dataValidation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5FA4E-0E20-439D-873A-3499DE14AA40}">
  <sheetPr>
    <tabColor rgb="FFFFFF00"/>
  </sheetPr>
  <dimension ref="A1:P86"/>
  <sheetViews>
    <sheetView showGridLines="0" topLeftCell="A37" zoomScale="55" zoomScaleNormal="55" workbookViewId="0">
      <selection activeCell="C28" sqref="C28:D28"/>
    </sheetView>
  </sheetViews>
  <sheetFormatPr baseColWidth="10" defaultColWidth="11.44140625" defaultRowHeight="18" x14ac:dyDescent="0.35"/>
  <cols>
    <col min="1" max="1" width="27.6640625" style="31" customWidth="1"/>
    <col min="2" max="2" width="39.5546875" style="31" customWidth="1"/>
    <col min="3" max="3" width="123.6640625" style="31" customWidth="1"/>
    <col min="4" max="4" width="19.5546875" style="31" customWidth="1"/>
    <col min="5" max="5" width="20.44140625" style="31" customWidth="1"/>
    <col min="6" max="6" width="20.88671875" style="31" customWidth="1"/>
    <col min="7" max="7" width="83.44140625" style="31" customWidth="1"/>
    <col min="8" max="8" width="90.5546875" style="31" customWidth="1"/>
    <col min="9" max="12" width="11.44140625" style="31"/>
    <col min="13" max="13" width="65" style="31" customWidth="1"/>
    <col min="14" max="16384" width="11.44140625" style="31"/>
  </cols>
  <sheetData>
    <row r="1" spans="1:16" s="48" customFormat="1" ht="99.75" customHeight="1" x14ac:dyDescent="0.35"/>
    <row r="2" spans="1:16" s="48" customFormat="1" ht="52.5" customHeight="1" x14ac:dyDescent="0.35">
      <c r="B2" s="286" t="s">
        <v>221</v>
      </c>
      <c r="C2" s="286"/>
      <c r="D2" s="286"/>
      <c r="E2" s="286"/>
      <c r="F2" s="286"/>
      <c r="G2" s="286"/>
      <c r="H2" s="286"/>
    </row>
    <row r="3" spans="1:16" x14ac:dyDescent="0.35">
      <c r="B3" s="48"/>
      <c r="C3" s="49"/>
      <c r="D3" s="49"/>
      <c r="E3" s="49"/>
    </row>
    <row r="4" spans="1:16" ht="21" x14ac:dyDescent="0.35">
      <c r="B4" s="176" t="s">
        <v>111</v>
      </c>
      <c r="C4" s="372"/>
      <c r="D4" s="372"/>
      <c r="E4" s="372"/>
      <c r="F4" s="372"/>
      <c r="G4" s="372"/>
      <c r="H4" s="372"/>
    </row>
    <row r="5" spans="1:16" ht="21" x14ac:dyDescent="0.35">
      <c r="B5" s="176" t="s">
        <v>112</v>
      </c>
      <c r="C5" s="372"/>
      <c r="D5" s="372"/>
      <c r="E5" s="372"/>
      <c r="F5" s="372"/>
      <c r="G5" s="372"/>
      <c r="H5" s="372"/>
    </row>
    <row r="6" spans="1:16" ht="47.4" customHeight="1" x14ac:dyDescent="0.35">
      <c r="B6" s="176" t="s">
        <v>194</v>
      </c>
      <c r="C6" s="337" t="s">
        <v>195</v>
      </c>
      <c r="D6" s="337"/>
      <c r="E6" s="337"/>
      <c r="F6" s="337"/>
      <c r="G6" s="337"/>
      <c r="H6" s="337"/>
    </row>
    <row r="7" spans="1:16" ht="55.5" customHeight="1" x14ac:dyDescent="0.35">
      <c r="B7" s="176" t="s">
        <v>222</v>
      </c>
      <c r="C7" s="337" t="s">
        <v>223</v>
      </c>
      <c r="D7" s="337"/>
      <c r="E7" s="337"/>
      <c r="F7" s="337"/>
      <c r="G7" s="337"/>
      <c r="H7" s="337"/>
    </row>
    <row r="8" spans="1:16" ht="30.75" customHeight="1" x14ac:dyDescent="0.35">
      <c r="B8" s="176" t="s">
        <v>117</v>
      </c>
      <c r="C8" s="372"/>
      <c r="D8" s="372"/>
      <c r="E8" s="372"/>
      <c r="F8" s="372"/>
      <c r="G8" s="372"/>
      <c r="H8" s="372"/>
    </row>
    <row r="9" spans="1:16" ht="42" x14ac:dyDescent="0.35">
      <c r="B9" s="176" t="s">
        <v>118</v>
      </c>
      <c r="C9" s="372"/>
      <c r="D9" s="372"/>
      <c r="E9" s="372"/>
      <c r="F9" s="372"/>
      <c r="G9" s="372"/>
      <c r="H9" s="372"/>
    </row>
    <row r="10" spans="1:16" ht="21" x14ac:dyDescent="0.35">
      <c r="B10" s="176" t="s">
        <v>119</v>
      </c>
      <c r="C10" s="379"/>
      <c r="D10" s="380"/>
      <c r="E10" s="380"/>
      <c r="F10" s="380"/>
      <c r="G10" s="380"/>
      <c r="H10" s="381"/>
    </row>
    <row r="11" spans="1:16" ht="23.4" x14ac:dyDescent="0.45">
      <c r="B11" s="106"/>
      <c r="C11" s="95"/>
      <c r="D11" s="91"/>
    </row>
    <row r="12" spans="1:16" ht="23.4" x14ac:dyDescent="0.45">
      <c r="B12" s="106"/>
      <c r="C12" s="95"/>
      <c r="D12" s="91"/>
    </row>
    <row r="13" spans="1:16" s="48" customFormat="1" ht="44.1" customHeight="1" x14ac:dyDescent="0.35">
      <c r="B13" s="350" t="s">
        <v>120</v>
      </c>
      <c r="C13" s="351"/>
      <c r="D13" s="351"/>
      <c r="E13" s="351"/>
      <c r="F13" s="351"/>
      <c r="G13" s="351"/>
      <c r="H13" s="352"/>
    </row>
    <row r="14" spans="1:16" ht="23.4" x14ac:dyDescent="0.45">
      <c r="B14" s="106"/>
      <c r="C14" s="32"/>
      <c r="D14" s="91"/>
      <c r="E14" s="33"/>
      <c r="F14" s="33"/>
      <c r="G14" s="34"/>
      <c r="H14" s="34"/>
      <c r="M14" s="92"/>
      <c r="N14" s="93"/>
      <c r="O14" s="93"/>
      <c r="P14" s="93"/>
    </row>
    <row r="15" spans="1:16" ht="39.9" customHeight="1" x14ac:dyDescent="0.35">
      <c r="A15" s="31" t="s">
        <v>4</v>
      </c>
      <c r="B15" s="155"/>
      <c r="C15" s="335" t="s">
        <v>121</v>
      </c>
      <c r="D15" s="335" t="s">
        <v>122</v>
      </c>
      <c r="E15" s="335" t="s">
        <v>123</v>
      </c>
      <c r="F15" s="335" t="s">
        <v>8</v>
      </c>
      <c r="G15" s="335" t="s">
        <v>9</v>
      </c>
      <c r="H15" s="335" t="s">
        <v>10</v>
      </c>
      <c r="J15" s="48"/>
    </row>
    <row r="16" spans="1:16" ht="39.9" customHeight="1" x14ac:dyDescent="0.35">
      <c r="B16" s="155"/>
      <c r="C16" s="336"/>
      <c r="D16" s="336"/>
      <c r="E16" s="336"/>
      <c r="F16" s="336"/>
      <c r="G16" s="336"/>
      <c r="H16" s="336"/>
      <c r="J16" s="131"/>
    </row>
    <row r="17" spans="2:16" ht="36" x14ac:dyDescent="0.35">
      <c r="B17" s="195" t="s">
        <v>11</v>
      </c>
      <c r="C17" s="35" t="s">
        <v>124</v>
      </c>
      <c r="D17" s="160"/>
      <c r="E17" s="36">
        <v>4</v>
      </c>
      <c r="F17" s="160">
        <f t="shared" ref="F17:F22" si="0">D17*E17</f>
        <v>0</v>
      </c>
      <c r="G17" s="36" t="s">
        <v>13</v>
      </c>
      <c r="H17" s="37"/>
      <c r="J17" s="132"/>
    </row>
    <row r="18" spans="2:16" ht="36" x14ac:dyDescent="0.35">
      <c r="B18" s="369" t="s">
        <v>14</v>
      </c>
      <c r="C18" s="35" t="s">
        <v>15</v>
      </c>
      <c r="D18" s="160"/>
      <c r="E18" s="36">
        <v>4</v>
      </c>
      <c r="F18" s="160">
        <f t="shared" si="0"/>
        <v>0</v>
      </c>
      <c r="G18" s="36" t="s">
        <v>13</v>
      </c>
      <c r="H18" s="37"/>
      <c r="J18" s="131"/>
    </row>
    <row r="19" spans="2:16" ht="72" x14ac:dyDescent="0.35">
      <c r="B19" s="370"/>
      <c r="C19" s="35" t="s">
        <v>16</v>
      </c>
      <c r="D19" s="160"/>
      <c r="E19" s="36">
        <v>5</v>
      </c>
      <c r="F19" s="160">
        <f t="shared" si="0"/>
        <v>0</v>
      </c>
      <c r="G19" s="36" t="s">
        <v>13</v>
      </c>
      <c r="H19" s="37"/>
      <c r="J19" s="131"/>
    </row>
    <row r="20" spans="2:16" ht="36" customHeight="1" x14ac:dyDescent="0.35">
      <c r="B20" s="373" t="s">
        <v>17</v>
      </c>
      <c r="C20" s="35" t="s">
        <v>18</v>
      </c>
      <c r="D20" s="160"/>
      <c r="E20" s="36">
        <v>3</v>
      </c>
      <c r="F20" s="160">
        <f t="shared" si="0"/>
        <v>0</v>
      </c>
      <c r="G20" s="36"/>
      <c r="H20" s="37"/>
      <c r="J20" s="98"/>
    </row>
    <row r="21" spans="2:16" ht="18" customHeight="1" x14ac:dyDescent="0.35">
      <c r="B21" s="374"/>
      <c r="C21" s="35" t="s">
        <v>19</v>
      </c>
      <c r="D21" s="160"/>
      <c r="E21" s="36">
        <v>2</v>
      </c>
      <c r="F21" s="160">
        <f t="shared" si="0"/>
        <v>0</v>
      </c>
      <c r="G21" s="36"/>
      <c r="H21" s="37"/>
      <c r="J21" s="98"/>
    </row>
    <row r="22" spans="2:16" ht="72" customHeight="1" x14ac:dyDescent="0.35">
      <c r="B22" s="375"/>
      <c r="C22" s="35" t="s">
        <v>20</v>
      </c>
      <c r="D22" s="160"/>
      <c r="E22" s="36">
        <v>2</v>
      </c>
      <c r="F22" s="160">
        <f t="shared" si="0"/>
        <v>0</v>
      </c>
      <c r="G22" s="36"/>
      <c r="H22" s="37"/>
      <c r="J22" s="98"/>
    </row>
    <row r="23" spans="2:16" ht="123" customHeight="1" x14ac:dyDescent="0.35">
      <c r="B23" s="253" t="s">
        <v>159</v>
      </c>
      <c r="C23" s="35" t="s">
        <v>22</v>
      </c>
      <c r="D23" s="160"/>
      <c r="E23" s="36">
        <v>1</v>
      </c>
      <c r="F23" s="160">
        <f>IF(D23="Projet sans infrastructure","N/A",D23*E23)</f>
        <v>0</v>
      </c>
      <c r="G23" s="36" t="s">
        <v>13</v>
      </c>
      <c r="H23" s="37"/>
      <c r="J23" s="98"/>
      <c r="K23" s="94"/>
    </row>
    <row r="24" spans="2:16" ht="36" customHeight="1" x14ac:dyDescent="0.35">
      <c r="B24" s="369" t="s">
        <v>126</v>
      </c>
      <c r="C24" s="35" t="s">
        <v>24</v>
      </c>
      <c r="D24" s="160"/>
      <c r="E24" s="36">
        <v>3</v>
      </c>
      <c r="F24" s="160">
        <f>IF(D24="Projet sans études","N/A",D24*E24)</f>
        <v>0</v>
      </c>
      <c r="G24" s="36" t="s">
        <v>13</v>
      </c>
      <c r="H24" s="37"/>
      <c r="J24" s="98"/>
    </row>
    <row r="25" spans="2:16" ht="57.9" customHeight="1" x14ac:dyDescent="0.35">
      <c r="B25" s="370"/>
      <c r="C25" s="35" t="s">
        <v>25</v>
      </c>
      <c r="D25" s="160"/>
      <c r="E25" s="36">
        <v>2</v>
      </c>
      <c r="F25" s="160">
        <f>IF(D25="Projet sans études","N/A",D25*E25)</f>
        <v>0</v>
      </c>
      <c r="G25" s="36" t="s">
        <v>13</v>
      </c>
      <c r="H25" s="37"/>
      <c r="J25" s="98"/>
    </row>
    <row r="26" spans="2:16" ht="21" x14ac:dyDescent="0.4">
      <c r="B26" s="46"/>
      <c r="C26" s="38"/>
      <c r="D26" s="39"/>
      <c r="E26" s="39"/>
      <c r="F26" s="39"/>
      <c r="G26" s="39"/>
      <c r="H26" s="39"/>
      <c r="J26" s="48"/>
    </row>
    <row r="27" spans="2:16" s="48" customFormat="1" ht="42.6" customHeight="1" x14ac:dyDescent="0.35">
      <c r="B27" s="382" t="str">
        <f>+'critères transversaux'!B16</f>
        <v>Total critères transversaux</v>
      </c>
      <c r="C27" s="345" t="s">
        <v>127</v>
      </c>
      <c r="D27" s="346"/>
      <c r="E27" s="260" t="s">
        <v>128</v>
      </c>
      <c r="F27" s="260" t="s">
        <v>129</v>
      </c>
      <c r="G27" s="260" t="s">
        <v>9</v>
      </c>
      <c r="H27" s="260" t="s">
        <v>10</v>
      </c>
    </row>
    <row r="28" spans="2:16" s="48" customFormat="1" ht="38.4" customHeight="1" x14ac:dyDescent="0.35">
      <c r="B28" s="382"/>
      <c r="C28" s="344" t="s">
        <v>127</v>
      </c>
      <c r="D28" s="344"/>
      <c r="E28" s="161" t="str">
        <f>IF(C28="Sans études avec infrastructure",21,IF(C28="Sans études sans infrastructure",20,IF(C28="Avec études sans infrastructure",25,IF(C28="Avec études avec infrastructure",26,""))))</f>
        <v/>
      </c>
      <c r="F28" s="262">
        <f>SUM(F17:F25)</f>
        <v>0</v>
      </c>
      <c r="G28" s="163"/>
      <c r="H28" s="163"/>
    </row>
    <row r="29" spans="2:16" ht="59.4" customHeight="1" x14ac:dyDescent="0.35">
      <c r="M29" s="98"/>
      <c r="N29" s="93"/>
      <c r="O29" s="93"/>
      <c r="P29" s="93"/>
    </row>
    <row r="30" spans="2:16" s="48" customFormat="1" ht="39.6" customHeight="1" x14ac:dyDescent="0.35">
      <c r="B30" s="350" t="s">
        <v>130</v>
      </c>
      <c r="C30" s="351"/>
      <c r="D30" s="351"/>
      <c r="E30" s="351"/>
      <c r="F30" s="351"/>
      <c r="G30" s="351"/>
      <c r="H30" s="352"/>
    </row>
    <row r="32" spans="2:16" ht="42" x14ac:dyDescent="0.35">
      <c r="B32" s="327" t="s">
        <v>222</v>
      </c>
      <c r="C32" s="265" t="s">
        <v>132</v>
      </c>
      <c r="D32" s="265" t="s">
        <v>6</v>
      </c>
      <c r="E32" s="265" t="s">
        <v>133</v>
      </c>
      <c r="F32" s="265" t="s">
        <v>134</v>
      </c>
      <c r="G32" s="265" t="s">
        <v>46</v>
      </c>
      <c r="H32" s="265" t="s">
        <v>10</v>
      </c>
    </row>
    <row r="33" spans="2:10" s="97" customFormat="1" ht="36" x14ac:dyDescent="0.35">
      <c r="B33" s="327"/>
      <c r="C33" s="112" t="s">
        <v>224</v>
      </c>
      <c r="D33" s="160"/>
      <c r="E33" s="108">
        <v>5</v>
      </c>
      <c r="F33" s="108">
        <f>+D33*E33</f>
        <v>0</v>
      </c>
      <c r="G33" s="109"/>
      <c r="H33" s="109"/>
    </row>
    <row r="34" spans="2:10" s="97" customFormat="1" x14ac:dyDescent="0.35">
      <c r="B34" s="327"/>
      <c r="C34" s="112" t="s">
        <v>225</v>
      </c>
      <c r="D34" s="160"/>
      <c r="E34" s="108">
        <v>4</v>
      </c>
      <c r="F34" s="108">
        <f>+D34*E34</f>
        <v>0</v>
      </c>
      <c r="G34" s="109"/>
      <c r="H34" s="109"/>
    </row>
    <row r="35" spans="2:10" s="97" customFormat="1" ht="36" x14ac:dyDescent="0.35">
      <c r="B35" s="327"/>
      <c r="C35" s="112" t="s">
        <v>226</v>
      </c>
      <c r="D35" s="160"/>
      <c r="E35" s="108">
        <v>3</v>
      </c>
      <c r="F35" s="108">
        <f>+D35*E35</f>
        <v>0</v>
      </c>
      <c r="G35" s="109"/>
      <c r="H35" s="109"/>
    </row>
    <row r="36" spans="2:10" s="148" customFormat="1" ht="21" x14ac:dyDescent="0.35">
      <c r="B36" s="273"/>
      <c r="C36" s="221"/>
      <c r="D36" s="221"/>
      <c r="E36" s="222"/>
      <c r="F36" s="223"/>
      <c r="G36" s="221"/>
      <c r="H36" s="221"/>
    </row>
    <row r="37" spans="2:10" s="48" customFormat="1" ht="42.6" customHeight="1" x14ac:dyDescent="0.4">
      <c r="B37" s="81"/>
      <c r="C37" s="406" t="s">
        <v>127</v>
      </c>
      <c r="D37" s="406"/>
      <c r="E37" s="274" t="s">
        <v>128</v>
      </c>
      <c r="F37" s="274" t="s">
        <v>129</v>
      </c>
      <c r="G37" s="274" t="s">
        <v>9</v>
      </c>
      <c r="H37" s="274" t="s">
        <v>10</v>
      </c>
    </row>
    <row r="38" spans="2:10" s="48" customFormat="1" ht="50.1" customHeight="1" x14ac:dyDescent="0.35">
      <c r="B38" s="261" t="s">
        <v>141</v>
      </c>
      <c r="C38" s="407"/>
      <c r="D38" s="407"/>
      <c r="E38" s="161">
        <f>4*SUM(E33:E35)</f>
        <v>48</v>
      </c>
      <c r="F38" s="262">
        <f>SUM(F33:F35)</f>
        <v>0</v>
      </c>
      <c r="G38" s="163"/>
      <c r="H38" s="163"/>
    </row>
    <row r="39" spans="2:10" ht="69.900000000000006" customHeight="1" x14ac:dyDescent="0.35"/>
    <row r="40" spans="2:10" s="48" customFormat="1" ht="38.1" customHeight="1" x14ac:dyDescent="0.35">
      <c r="B40" s="350" t="s">
        <v>142</v>
      </c>
      <c r="C40" s="351"/>
      <c r="D40" s="351"/>
      <c r="E40" s="351"/>
      <c r="F40" s="351"/>
      <c r="G40" s="351"/>
      <c r="H40" s="352"/>
    </row>
    <row r="41" spans="2:10" s="130" customFormat="1" ht="23.4" x14ac:dyDescent="0.45">
      <c r="B41" s="106"/>
    </row>
    <row r="42" spans="2:10" s="48" customFormat="1" ht="23.4" x14ac:dyDescent="0.45">
      <c r="B42" s="194" t="s">
        <v>143</v>
      </c>
    </row>
    <row r="43" spans="2:10" s="48" customFormat="1" x14ac:dyDescent="0.35">
      <c r="B43" s="51"/>
      <c r="C43" s="52"/>
      <c r="D43" s="156"/>
    </row>
    <row r="44" spans="2:10" s="48" customFormat="1" ht="33.9" customHeight="1" x14ac:dyDescent="0.35">
      <c r="C44" s="265" t="s">
        <v>44</v>
      </c>
      <c r="D44" s="265" t="s">
        <v>45</v>
      </c>
      <c r="E44" s="327" t="s">
        <v>46</v>
      </c>
      <c r="F44" s="327"/>
      <c r="G44" s="327"/>
      <c r="H44" s="265" t="s">
        <v>10</v>
      </c>
    </row>
    <row r="45" spans="2:10" s="48" customFormat="1" ht="54" x14ac:dyDescent="0.35">
      <c r="B45" s="335" t="s">
        <v>47</v>
      </c>
      <c r="C45" s="193" t="s">
        <v>48</v>
      </c>
      <c r="D45" s="168"/>
      <c r="E45" s="169"/>
      <c r="F45" s="170"/>
      <c r="G45" s="182"/>
      <c r="H45" s="135"/>
      <c r="J45" s="99"/>
    </row>
    <row r="46" spans="2:10" s="48" customFormat="1" ht="117.75" customHeight="1" x14ac:dyDescent="0.35">
      <c r="B46" s="356"/>
      <c r="C46" s="184" t="s">
        <v>49</v>
      </c>
      <c r="D46" s="168"/>
      <c r="E46" s="169"/>
      <c r="F46" s="170"/>
      <c r="G46" s="182"/>
      <c r="H46" s="189"/>
      <c r="I46" s="164"/>
      <c r="J46" s="99"/>
    </row>
    <row r="47" spans="2:10" s="48" customFormat="1" ht="36" x14ac:dyDescent="0.35">
      <c r="B47" s="356"/>
      <c r="C47" s="185" t="s">
        <v>51</v>
      </c>
      <c r="D47" s="171"/>
      <c r="E47" s="357"/>
      <c r="F47" s="358"/>
      <c r="G47" s="359"/>
      <c r="H47" s="190"/>
    </row>
    <row r="48" spans="2:10" s="48" customFormat="1" ht="36" x14ac:dyDescent="0.35">
      <c r="B48" s="356"/>
      <c r="C48" s="187" t="s">
        <v>144</v>
      </c>
      <c r="D48" s="188"/>
      <c r="E48" s="360"/>
      <c r="F48" s="361"/>
      <c r="G48" s="362"/>
      <c r="H48" s="191"/>
      <c r="I48" s="38"/>
      <c r="J48" s="38"/>
    </row>
    <row r="49" spans="2:8" s="48" customFormat="1" ht="18" customHeight="1" x14ac:dyDescent="0.35">
      <c r="B49" s="336"/>
      <c r="C49" s="186" t="s">
        <v>145</v>
      </c>
      <c r="D49" s="183">
        <f>SUM(D45:D48)</f>
        <v>0</v>
      </c>
      <c r="E49" s="363"/>
      <c r="F49" s="364"/>
      <c r="G49" s="365"/>
      <c r="H49" s="192"/>
    </row>
    <row r="50" spans="2:8" s="48" customFormat="1" x14ac:dyDescent="0.35"/>
    <row r="51" spans="2:8" s="48" customFormat="1" ht="42.6" customHeight="1" x14ac:dyDescent="0.4">
      <c r="B51" s="81"/>
      <c r="C51" s="269" t="s">
        <v>127</v>
      </c>
      <c r="D51" s="260" t="s">
        <v>129</v>
      </c>
      <c r="E51" s="327" t="s">
        <v>46</v>
      </c>
      <c r="F51" s="327"/>
      <c r="G51" s="327"/>
      <c r="H51" s="260" t="s">
        <v>10</v>
      </c>
    </row>
    <row r="52" spans="2:8" s="48" customFormat="1" ht="38.4" customHeight="1" x14ac:dyDescent="0.35">
      <c r="B52" s="261" t="s">
        <v>150</v>
      </c>
      <c r="C52" s="270"/>
      <c r="D52" s="199">
        <f>D49</f>
        <v>0</v>
      </c>
      <c r="E52" s="330"/>
      <c r="F52" s="331"/>
      <c r="G52" s="332"/>
      <c r="H52" s="163"/>
    </row>
    <row r="55" spans="2:8" s="48" customFormat="1" ht="33" customHeight="1" x14ac:dyDescent="0.35">
      <c r="B55" s="350" t="s">
        <v>151</v>
      </c>
      <c r="C55" s="351"/>
      <c r="D55" s="351"/>
      <c r="E55" s="351"/>
      <c r="F55" s="351"/>
      <c r="G55" s="351"/>
      <c r="H55" s="352"/>
    </row>
    <row r="56" spans="2:8" s="48" customFormat="1" ht="17.399999999999999" customHeight="1" x14ac:dyDescent="0.35"/>
    <row r="57" spans="2:8" s="48" customFormat="1" ht="43.5" customHeight="1" x14ac:dyDescent="0.35">
      <c r="B57" s="271" t="s">
        <v>26</v>
      </c>
      <c r="C57" s="202">
        <f>F28</f>
        <v>0</v>
      </c>
      <c r="G57" s="204" t="s">
        <v>62</v>
      </c>
      <c r="H57" s="203" t="s">
        <v>63</v>
      </c>
    </row>
    <row r="58" spans="2:8" s="48" customFormat="1" ht="39.6" customHeight="1" x14ac:dyDescent="0.35">
      <c r="B58" s="271" t="s">
        <v>141</v>
      </c>
      <c r="C58" s="200">
        <f>F38</f>
        <v>0</v>
      </c>
      <c r="G58" s="205"/>
      <c r="H58" s="203" t="s">
        <v>64</v>
      </c>
    </row>
    <row r="59" spans="2:8" s="48" customFormat="1" ht="39.6" customHeight="1" x14ac:dyDescent="0.35">
      <c r="B59" s="271" t="s">
        <v>150</v>
      </c>
      <c r="C59" s="201">
        <f>D52</f>
        <v>0</v>
      </c>
      <c r="G59" s="205"/>
      <c r="H59" s="203" t="s">
        <v>65</v>
      </c>
    </row>
    <row r="60" spans="2:8" s="48" customFormat="1" ht="39.6" customHeight="1" x14ac:dyDescent="0.35">
      <c r="B60" s="271" t="s">
        <v>152</v>
      </c>
      <c r="C60" s="272">
        <f>C57+C58</f>
        <v>0</v>
      </c>
      <c r="G60" s="206"/>
      <c r="H60" s="203" t="s">
        <v>66</v>
      </c>
    </row>
    <row r="61" spans="2:8" s="48" customFormat="1" ht="39.6" customHeight="1" x14ac:dyDescent="0.35">
      <c r="B61" s="271" t="s">
        <v>153</v>
      </c>
      <c r="C61" s="272">
        <f>C57+C58+C59</f>
        <v>0</v>
      </c>
      <c r="G61" s="207" t="s">
        <v>67</v>
      </c>
      <c r="H61" s="203" t="s">
        <v>68</v>
      </c>
    </row>
    <row r="62" spans="2:8" s="48" customFormat="1" ht="36" x14ac:dyDescent="0.35">
      <c r="G62" s="208"/>
      <c r="H62" s="203" t="s">
        <v>69</v>
      </c>
    </row>
    <row r="63" spans="2:8" s="48" customFormat="1" ht="47.4" customHeight="1" x14ac:dyDescent="0.35">
      <c r="G63" s="208"/>
      <c r="H63" s="203" t="s">
        <v>70</v>
      </c>
    </row>
    <row r="64" spans="2:8" s="48" customFormat="1" ht="36" x14ac:dyDescent="0.35">
      <c r="G64" s="209"/>
      <c r="H64" s="203" t="s">
        <v>71</v>
      </c>
    </row>
    <row r="65" spans="2:8" s="48" customFormat="1" ht="38.4" customHeight="1" x14ac:dyDescent="0.35">
      <c r="B65" s="353" t="s">
        <v>154</v>
      </c>
      <c r="C65" s="355" t="str">
        <f>IF(OR(C60=0,C28=""),"",IF(OR(AND(C28="Sans études avec infrastructure",C60&lt;22),AND(C28="Sans études sans infrastructure",C60&lt;21),AND(C28="Avec études sans infrastructure",C60&lt;26),AND(C28="Avec études avec infrastructure",C60&lt;27)),"Avis défavorable",IF(OR(AND(C28="Sans études avec infrastructure",C60&lt;43,C60&gt;21),AND(C28="Sans études sans infrastructure",C60&lt;41,C60&gt;20),AND(C28="Avec études sans infrastructure",C60&lt;51,C60&gt;25),AND(C28="Avec études avec infrastructure",C60&lt;53,C60&gt;26)),"Avis d'ajournement",IF(OR(AND(C28="Sans études avec infrastructure",C60&gt;42),AND(C28="Sans études sans infrastructure",C60&gt;40),AND(C28="Avec études sans infrastructure",C60&gt;50),AND(C28="Avec études avec infrastructure",C60&gt;52)),"Avis favorable"))))</f>
        <v/>
      </c>
      <c r="G65" s="210" t="s">
        <v>72</v>
      </c>
      <c r="H65" s="203" t="s">
        <v>73</v>
      </c>
    </row>
    <row r="66" spans="2:8" s="48" customFormat="1" ht="38.4" customHeight="1" x14ac:dyDescent="0.35">
      <c r="B66" s="353"/>
      <c r="C66" s="355"/>
      <c r="G66" s="211"/>
      <c r="H66" s="203" t="s">
        <v>74</v>
      </c>
    </row>
    <row r="67" spans="2:8" s="48" customFormat="1" ht="38.4" customHeight="1" x14ac:dyDescent="0.35">
      <c r="B67" s="353"/>
      <c r="C67" s="355"/>
      <c r="G67" s="211"/>
      <c r="H67" s="203" t="s">
        <v>75</v>
      </c>
    </row>
    <row r="68" spans="2:8" s="48" customFormat="1" ht="38.4" customHeight="1" x14ac:dyDescent="0.35">
      <c r="B68" s="354"/>
      <c r="C68" s="355"/>
      <c r="G68" s="212"/>
      <c r="H68" s="203" t="s">
        <v>76</v>
      </c>
    </row>
    <row r="69" spans="2:8" s="48" customFormat="1" ht="38.4" customHeight="1" x14ac:dyDescent="0.35"/>
    <row r="70" spans="2:8" s="48" customFormat="1" ht="38.4" customHeight="1" x14ac:dyDescent="0.35"/>
    <row r="71" spans="2:8" s="48" customFormat="1" ht="21" x14ac:dyDescent="0.4">
      <c r="B71" s="174"/>
      <c r="C71" s="80"/>
      <c r="D71" s="156"/>
      <c r="E71" s="156"/>
      <c r="F71" s="156"/>
    </row>
    <row r="72" spans="2:8" s="48" customFormat="1" ht="18" customHeight="1" x14ac:dyDescent="0.35">
      <c r="B72" s="334" t="s">
        <v>77</v>
      </c>
      <c r="C72" s="304"/>
      <c r="D72" s="304"/>
      <c r="E72" s="304"/>
      <c r="F72" s="304"/>
      <c r="G72" s="304"/>
      <c r="H72" s="304"/>
    </row>
    <row r="73" spans="2:8" s="48" customFormat="1" ht="18" customHeight="1" x14ac:dyDescent="0.35">
      <c r="B73" s="334"/>
      <c r="C73" s="304"/>
      <c r="D73" s="304"/>
      <c r="E73" s="304"/>
      <c r="F73" s="304"/>
      <c r="G73" s="304"/>
      <c r="H73" s="304"/>
    </row>
    <row r="74" spans="2:8" s="48" customFormat="1" ht="18" customHeight="1" x14ac:dyDescent="0.35">
      <c r="B74" s="334"/>
      <c r="C74" s="304"/>
      <c r="D74" s="304"/>
      <c r="E74" s="304"/>
      <c r="F74" s="304"/>
      <c r="G74" s="304"/>
      <c r="H74" s="304"/>
    </row>
    <row r="75" spans="2:8" s="48" customFormat="1" ht="18" customHeight="1" x14ac:dyDescent="0.35">
      <c r="B75" s="334"/>
      <c r="C75" s="304"/>
      <c r="D75" s="304"/>
      <c r="E75" s="304"/>
      <c r="F75" s="304"/>
      <c r="G75" s="304"/>
      <c r="H75" s="304"/>
    </row>
    <row r="76" spans="2:8" s="48" customFormat="1" ht="18" customHeight="1" x14ac:dyDescent="0.35">
      <c r="B76" s="334"/>
      <c r="C76" s="304"/>
      <c r="D76" s="304"/>
      <c r="E76" s="304"/>
      <c r="F76" s="304"/>
      <c r="G76" s="304"/>
      <c r="H76" s="304"/>
    </row>
    <row r="77" spans="2:8" s="48" customFormat="1" ht="32.4" customHeight="1" x14ac:dyDescent="0.4">
      <c r="B77" s="81"/>
      <c r="C77" s="115"/>
      <c r="D77" s="175"/>
      <c r="E77" s="175"/>
      <c r="F77" s="175"/>
      <c r="G77" s="164"/>
      <c r="H77" s="164"/>
    </row>
    <row r="78" spans="2:8" s="48" customFormat="1" ht="32.4" customHeight="1" x14ac:dyDescent="0.35">
      <c r="B78" s="213" t="s">
        <v>78</v>
      </c>
      <c r="C78" s="329"/>
      <c r="D78" s="329"/>
      <c r="E78" s="329"/>
      <c r="F78" s="329"/>
      <c r="G78" s="329"/>
      <c r="H78" s="329"/>
    </row>
    <row r="79" spans="2:8" s="48" customFormat="1" ht="32.4" customHeight="1" x14ac:dyDescent="0.35">
      <c r="B79" s="213" t="s">
        <v>79</v>
      </c>
      <c r="C79" s="329"/>
      <c r="D79" s="329"/>
      <c r="E79" s="329"/>
      <c r="F79" s="329"/>
      <c r="G79" s="329"/>
      <c r="H79" s="329"/>
    </row>
    <row r="80" spans="2:8" s="48" customFormat="1" ht="32.4" customHeight="1" x14ac:dyDescent="0.35">
      <c r="B80" s="213" t="s">
        <v>80</v>
      </c>
      <c r="C80" s="329"/>
      <c r="D80" s="329"/>
      <c r="E80" s="329"/>
      <c r="F80" s="329"/>
      <c r="G80" s="329"/>
      <c r="H80" s="329"/>
    </row>
    <row r="81" spans="2:8" s="48" customFormat="1" ht="32.4" customHeight="1" x14ac:dyDescent="0.35">
      <c r="B81" s="213" t="s">
        <v>81</v>
      </c>
      <c r="C81" s="329"/>
      <c r="D81" s="329"/>
      <c r="E81" s="329"/>
      <c r="F81" s="329"/>
      <c r="G81" s="329"/>
      <c r="H81" s="329"/>
    </row>
    <row r="82" spans="2:8" s="48" customFormat="1" ht="32.4" customHeight="1" x14ac:dyDescent="0.35">
      <c r="B82" s="213" t="s">
        <v>155</v>
      </c>
      <c r="C82" s="329"/>
      <c r="D82" s="329"/>
      <c r="E82" s="329"/>
      <c r="F82" s="329"/>
      <c r="G82" s="329"/>
      <c r="H82" s="329"/>
    </row>
    <row r="83" spans="2:8" s="48" customFormat="1" ht="32.4" customHeight="1" x14ac:dyDescent="0.35">
      <c r="B83" s="213" t="s">
        <v>83</v>
      </c>
      <c r="C83" s="329"/>
      <c r="D83" s="329"/>
      <c r="E83" s="329"/>
      <c r="F83" s="329"/>
      <c r="G83" s="329"/>
      <c r="H83" s="329"/>
    </row>
    <row r="84" spans="2:8" s="48" customFormat="1" ht="32.4" customHeight="1" x14ac:dyDescent="0.35">
      <c r="B84" s="213" t="s">
        <v>84</v>
      </c>
      <c r="C84" s="333" t="s">
        <v>85</v>
      </c>
      <c r="D84" s="333"/>
      <c r="E84" s="333"/>
      <c r="F84" s="333"/>
      <c r="G84" s="333"/>
      <c r="H84" s="333"/>
    </row>
    <row r="85" spans="2:8" s="48" customFormat="1" ht="32.4" customHeight="1" x14ac:dyDescent="0.35">
      <c r="B85" s="213" t="s">
        <v>86</v>
      </c>
      <c r="C85" s="329"/>
      <c r="D85" s="329"/>
      <c r="E85" s="329"/>
      <c r="F85" s="329"/>
      <c r="G85" s="329"/>
      <c r="H85" s="329"/>
    </row>
    <row r="86" spans="2:8" s="48" customFormat="1" ht="21" x14ac:dyDescent="0.4">
      <c r="B86" s="81"/>
    </row>
  </sheetData>
  <mergeCells count="46">
    <mergeCell ref="C84:H84"/>
    <mergeCell ref="C85:H85"/>
    <mergeCell ref="C79:H79"/>
    <mergeCell ref="C80:H80"/>
    <mergeCell ref="C81:H81"/>
    <mergeCell ref="C82:H82"/>
    <mergeCell ref="C83:H83"/>
    <mergeCell ref="B65:B68"/>
    <mergeCell ref="C65:C68"/>
    <mergeCell ref="B72:B76"/>
    <mergeCell ref="C72:H76"/>
    <mergeCell ref="C78:H78"/>
    <mergeCell ref="B24:B25"/>
    <mergeCell ref="B27:B28"/>
    <mergeCell ref="C27:D27"/>
    <mergeCell ref="C28:D28"/>
    <mergeCell ref="C4:H4"/>
    <mergeCell ref="C5:H5"/>
    <mergeCell ref="C9:H9"/>
    <mergeCell ref="C6:H6"/>
    <mergeCell ref="C7:H7"/>
    <mergeCell ref="C8:H8"/>
    <mergeCell ref="B18:B19"/>
    <mergeCell ref="B20:B22"/>
    <mergeCell ref="E51:G51"/>
    <mergeCell ref="E52:G52"/>
    <mergeCell ref="B55:H55"/>
    <mergeCell ref="B2:H2"/>
    <mergeCell ref="C10:H10"/>
    <mergeCell ref="B13:H13"/>
    <mergeCell ref="C15:C16"/>
    <mergeCell ref="D15:D16"/>
    <mergeCell ref="E15:E16"/>
    <mergeCell ref="F15:F16"/>
    <mergeCell ref="G15:G16"/>
    <mergeCell ref="H15:H16"/>
    <mergeCell ref="B32:B35"/>
    <mergeCell ref="B30:H30"/>
    <mergeCell ref="C37:D37"/>
    <mergeCell ref="C38:D38"/>
    <mergeCell ref="B40:H40"/>
    <mergeCell ref="E44:G44"/>
    <mergeCell ref="B45:B49"/>
    <mergeCell ref="E47:G47"/>
    <mergeCell ref="E48:G48"/>
    <mergeCell ref="E49:G49"/>
  </mergeCells>
  <conditionalFormatting sqref="C65">
    <cfRule type="containsText" dxfId="35" priority="1" operator="containsText" text="Avis d'ajournement">
      <formula>NOT(ISERROR(SEARCH("Avis d'ajournement",C65)))</formula>
    </cfRule>
    <cfRule type="containsText" dxfId="34" priority="2" operator="containsText" text="Avis défavorable">
      <formula>NOT(ISERROR(SEARCH("Avis défavorable",C65)))</formula>
    </cfRule>
    <cfRule type="containsText" dxfId="33" priority="3" operator="containsText" text="Avis favorable">
      <formula>NOT(ISERROR(SEARCH("Avis favorable",C65)))</formula>
    </cfRule>
  </conditionalFormatting>
  <dataValidations count="7">
    <dataValidation type="list" allowBlank="1" showInputMessage="1" showErrorMessage="1" sqref="D17:D22 D33:D35" xr:uid="{93B0DE16-1911-4EEC-9856-5945FA0AB258}">
      <formula1>"1,2,3,4"</formula1>
    </dataValidation>
    <dataValidation type="list" allowBlank="1" showInputMessage="1" showErrorMessage="1" sqref="D23" xr:uid="{B5BB6264-261B-4F74-BC25-B493DFBF179C}">
      <formula1>"Projet sans infrastructure,1,2,3,4"</formula1>
    </dataValidation>
    <dataValidation type="list" allowBlank="1" showInputMessage="1" showErrorMessage="1" sqref="D24:D25" xr:uid="{12443606-DC9D-4B5C-A1CA-C20F04D404C1}">
      <formula1>"Projet sans études,1,2,3,4"</formula1>
    </dataValidation>
    <dataValidation type="list" allowBlank="1" showInputMessage="1" showErrorMessage="1" sqref="C28" xr:uid="{2161927D-C3C9-4725-A156-662CC0EFF897}">
      <formula1>"Sans études avec infrastructure, Sans études sans infrastructure,Avec études sans infrastructure,Avec études avec infrastructure"</formula1>
    </dataValidation>
    <dataValidation type="list" allowBlank="1" showInputMessage="1" showErrorMessage="1" sqref="D45 D47:D48" xr:uid="{CEB11491-A1BE-4C8F-BEB8-A70F6B54A328}">
      <formula1>"0,1"</formula1>
    </dataValidation>
    <dataValidation type="list" allowBlank="1" showInputMessage="1" showErrorMessage="1" sqref="D46" xr:uid="{01A59B2D-BD88-4AE7-B6DE-AD936BCD2D67}">
      <formula1>"0,1,2"</formula1>
    </dataValidation>
    <dataValidation type="list" allowBlank="1" showInputMessage="1" showErrorMessage="1" sqref="C38 C52" xr:uid="{70D7932F-732B-4DE4-8EC8-CD042D20D4D0}">
      <formula1>"Tout domaine d'intervention"</formula1>
    </dataValidation>
  </dataValidation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F40E5-65FE-48BF-AB87-255A3F1539A9}">
  <sheetPr>
    <tabColor rgb="FFFFFF00"/>
  </sheetPr>
  <dimension ref="A1:P91"/>
  <sheetViews>
    <sheetView showGridLines="0" topLeftCell="A31" zoomScale="55" zoomScaleNormal="55" workbookViewId="0">
      <selection activeCell="C28" sqref="C28:D28"/>
    </sheetView>
  </sheetViews>
  <sheetFormatPr baseColWidth="10" defaultColWidth="11.44140625" defaultRowHeight="18" x14ac:dyDescent="0.35"/>
  <cols>
    <col min="1" max="1" width="27.6640625" style="31" customWidth="1"/>
    <col min="2" max="2" width="33.88671875" style="31" customWidth="1"/>
    <col min="3" max="3" width="123.6640625" style="31" customWidth="1"/>
    <col min="4" max="4" width="19.5546875" style="31" customWidth="1"/>
    <col min="5" max="5" width="20.44140625" style="31" customWidth="1"/>
    <col min="6" max="6" width="20.88671875" style="31" customWidth="1"/>
    <col min="7" max="7" width="83.44140625" style="31" customWidth="1"/>
    <col min="8" max="8" width="90.5546875" style="31" customWidth="1"/>
    <col min="9" max="12" width="11.44140625" style="31"/>
    <col min="13" max="13" width="65" style="31" customWidth="1"/>
    <col min="14" max="16384" width="11.44140625" style="31"/>
  </cols>
  <sheetData>
    <row r="1" spans="1:16" s="48" customFormat="1" ht="99.75" customHeight="1" x14ac:dyDescent="0.35"/>
    <row r="2" spans="1:16" s="48" customFormat="1" ht="52.5" customHeight="1" x14ac:dyDescent="0.35">
      <c r="B2" s="286" t="s">
        <v>227</v>
      </c>
      <c r="C2" s="286"/>
      <c r="D2" s="286"/>
      <c r="E2" s="286"/>
      <c r="F2" s="286"/>
      <c r="G2" s="286"/>
      <c r="H2" s="286"/>
    </row>
    <row r="3" spans="1:16" x14ac:dyDescent="0.35">
      <c r="B3" s="48"/>
      <c r="C3" s="49"/>
      <c r="D3" s="49"/>
      <c r="E3" s="49"/>
    </row>
    <row r="4" spans="1:16" ht="21" x14ac:dyDescent="0.35">
      <c r="B4" s="176" t="s">
        <v>111</v>
      </c>
      <c r="C4" s="372"/>
      <c r="D4" s="372"/>
      <c r="E4" s="372"/>
      <c r="F4" s="372"/>
      <c r="G4" s="372"/>
      <c r="H4" s="372"/>
    </row>
    <row r="5" spans="1:16" ht="21" x14ac:dyDescent="0.35">
      <c r="B5" s="176" t="s">
        <v>112</v>
      </c>
      <c r="C5" s="372"/>
      <c r="D5" s="372"/>
      <c r="E5" s="372"/>
      <c r="F5" s="372"/>
      <c r="G5" s="372"/>
      <c r="H5" s="372"/>
    </row>
    <row r="6" spans="1:16" ht="57" customHeight="1" x14ac:dyDescent="0.35">
      <c r="B6" s="176" t="s">
        <v>194</v>
      </c>
      <c r="C6" s="337" t="s">
        <v>195</v>
      </c>
      <c r="D6" s="337"/>
      <c r="E6" s="337"/>
      <c r="F6" s="337"/>
      <c r="G6" s="337"/>
      <c r="H6" s="337"/>
    </row>
    <row r="7" spans="1:16" ht="55.5" customHeight="1" x14ac:dyDescent="0.35">
      <c r="B7" s="176" t="s">
        <v>228</v>
      </c>
      <c r="C7" s="337" t="s">
        <v>229</v>
      </c>
      <c r="D7" s="337"/>
      <c r="E7" s="337"/>
      <c r="F7" s="337"/>
      <c r="G7" s="337"/>
      <c r="H7" s="337"/>
    </row>
    <row r="8" spans="1:16" ht="30.75" customHeight="1" x14ac:dyDescent="0.35">
      <c r="B8" s="176" t="s">
        <v>117</v>
      </c>
      <c r="C8" s="372"/>
      <c r="D8" s="372"/>
      <c r="E8" s="372"/>
      <c r="F8" s="372"/>
      <c r="G8" s="372"/>
      <c r="H8" s="372"/>
    </row>
    <row r="9" spans="1:16" ht="63" x14ac:dyDescent="0.35">
      <c r="B9" s="176" t="s">
        <v>118</v>
      </c>
      <c r="C9" s="372"/>
      <c r="D9" s="372"/>
      <c r="E9" s="372"/>
      <c r="F9" s="372"/>
      <c r="G9" s="372"/>
      <c r="H9" s="372"/>
    </row>
    <row r="10" spans="1:16" ht="21" x14ac:dyDescent="0.35">
      <c r="B10" s="176" t="s">
        <v>119</v>
      </c>
      <c r="C10" s="379"/>
      <c r="D10" s="380"/>
      <c r="E10" s="380"/>
      <c r="F10" s="380"/>
      <c r="G10" s="380"/>
      <c r="H10" s="381"/>
    </row>
    <row r="11" spans="1:16" ht="44.4" customHeight="1" x14ac:dyDescent="0.35">
      <c r="C11" s="228"/>
      <c r="D11" s="228"/>
      <c r="E11" s="228"/>
      <c r="F11" s="228"/>
      <c r="G11" s="228"/>
      <c r="H11" s="228"/>
    </row>
    <row r="12" spans="1:16" ht="44.4" customHeight="1" x14ac:dyDescent="0.35">
      <c r="C12" s="228"/>
      <c r="D12" s="228"/>
      <c r="E12" s="228"/>
      <c r="F12" s="228"/>
      <c r="G12" s="228"/>
      <c r="H12" s="228"/>
    </row>
    <row r="13" spans="1:16" s="48" customFormat="1" ht="44.1" customHeight="1" x14ac:dyDescent="0.35">
      <c r="B13" s="350" t="s">
        <v>120</v>
      </c>
      <c r="C13" s="351"/>
      <c r="D13" s="351"/>
      <c r="E13" s="351"/>
      <c r="F13" s="351"/>
      <c r="G13" s="351"/>
      <c r="H13" s="352"/>
    </row>
    <row r="14" spans="1:16" ht="23.4" x14ac:dyDescent="0.45">
      <c r="B14" s="106"/>
      <c r="C14" s="32"/>
      <c r="D14" s="91"/>
      <c r="E14" s="33"/>
      <c r="F14" s="33"/>
      <c r="G14" s="34"/>
      <c r="H14" s="34"/>
      <c r="M14" s="92"/>
      <c r="N14" s="93"/>
      <c r="O14" s="93"/>
      <c r="P14" s="93"/>
    </row>
    <row r="15" spans="1:16" ht="39.9" customHeight="1" x14ac:dyDescent="0.35">
      <c r="A15" s="31" t="s">
        <v>4</v>
      </c>
      <c r="B15" s="155"/>
      <c r="C15" s="335" t="s">
        <v>121</v>
      </c>
      <c r="D15" s="335" t="s">
        <v>122</v>
      </c>
      <c r="E15" s="335" t="s">
        <v>123</v>
      </c>
      <c r="F15" s="335" t="s">
        <v>8</v>
      </c>
      <c r="G15" s="335" t="s">
        <v>9</v>
      </c>
      <c r="H15" s="335" t="s">
        <v>10</v>
      </c>
      <c r="J15" s="48"/>
    </row>
    <row r="16" spans="1:16" ht="39.9" customHeight="1" x14ac:dyDescent="0.35">
      <c r="B16" s="155"/>
      <c r="C16" s="336"/>
      <c r="D16" s="336"/>
      <c r="E16" s="336"/>
      <c r="F16" s="336"/>
      <c r="G16" s="336"/>
      <c r="H16" s="336"/>
      <c r="J16" s="131"/>
    </row>
    <row r="17" spans="2:16" ht="36" x14ac:dyDescent="0.35">
      <c r="B17" s="195" t="s">
        <v>11</v>
      </c>
      <c r="C17" s="35" t="s">
        <v>124</v>
      </c>
      <c r="D17" s="160"/>
      <c r="E17" s="36">
        <v>4</v>
      </c>
      <c r="F17" s="160">
        <f t="shared" ref="F17:F22" si="0">D17*E17</f>
        <v>0</v>
      </c>
      <c r="G17" s="36" t="s">
        <v>13</v>
      </c>
      <c r="H17" s="37"/>
      <c r="J17" s="132"/>
    </row>
    <row r="18" spans="2:16" ht="36" x14ac:dyDescent="0.35">
      <c r="B18" s="369" t="s">
        <v>14</v>
      </c>
      <c r="C18" s="35" t="s">
        <v>15</v>
      </c>
      <c r="D18" s="160"/>
      <c r="E18" s="36">
        <v>4</v>
      </c>
      <c r="F18" s="160">
        <f t="shared" si="0"/>
        <v>0</v>
      </c>
      <c r="G18" s="36" t="s">
        <v>13</v>
      </c>
      <c r="H18" s="37"/>
      <c r="J18" s="131"/>
    </row>
    <row r="19" spans="2:16" ht="72" x14ac:dyDescent="0.35">
      <c r="B19" s="370"/>
      <c r="C19" s="35" t="s">
        <v>16</v>
      </c>
      <c r="D19" s="160"/>
      <c r="E19" s="36">
        <v>5</v>
      </c>
      <c r="F19" s="160">
        <f t="shared" si="0"/>
        <v>0</v>
      </c>
      <c r="G19" s="36" t="s">
        <v>13</v>
      </c>
      <c r="H19" s="37"/>
      <c r="J19" s="131"/>
    </row>
    <row r="20" spans="2:16" ht="36" customHeight="1" x14ac:dyDescent="0.35">
      <c r="B20" s="373" t="s">
        <v>17</v>
      </c>
      <c r="C20" s="35" t="s">
        <v>18</v>
      </c>
      <c r="D20" s="160"/>
      <c r="E20" s="36">
        <v>3</v>
      </c>
      <c r="F20" s="160">
        <f t="shared" si="0"/>
        <v>0</v>
      </c>
      <c r="G20" s="36"/>
      <c r="H20" s="37"/>
      <c r="J20" s="98"/>
    </row>
    <row r="21" spans="2:16" ht="18" customHeight="1" x14ac:dyDescent="0.35">
      <c r="B21" s="374"/>
      <c r="C21" s="35" t="s">
        <v>19</v>
      </c>
      <c r="D21" s="160"/>
      <c r="E21" s="36">
        <v>2</v>
      </c>
      <c r="F21" s="160">
        <f t="shared" si="0"/>
        <v>0</v>
      </c>
      <c r="G21" s="36"/>
      <c r="H21" s="37"/>
      <c r="J21" s="98"/>
    </row>
    <row r="22" spans="2:16" ht="72" customHeight="1" x14ac:dyDescent="0.35">
      <c r="B22" s="375"/>
      <c r="C22" s="35" t="s">
        <v>20</v>
      </c>
      <c r="D22" s="160"/>
      <c r="E22" s="36">
        <v>2</v>
      </c>
      <c r="F22" s="160">
        <f t="shared" si="0"/>
        <v>0</v>
      </c>
      <c r="G22" s="36"/>
      <c r="H22" s="37"/>
      <c r="J22" s="98"/>
    </row>
    <row r="23" spans="2:16" ht="123" customHeight="1" x14ac:dyDescent="0.35">
      <c r="B23" s="253" t="s">
        <v>159</v>
      </c>
      <c r="C23" s="35" t="s">
        <v>22</v>
      </c>
      <c r="D23" s="160"/>
      <c r="E23" s="36">
        <v>1</v>
      </c>
      <c r="F23" s="160">
        <f>IF(D23="Projet sans infrastructure","N/A",D23*E23)</f>
        <v>0</v>
      </c>
      <c r="G23" s="36" t="s">
        <v>13</v>
      </c>
      <c r="H23" s="37"/>
      <c r="J23" s="98"/>
      <c r="K23" s="94"/>
    </row>
    <row r="24" spans="2:16" ht="36" customHeight="1" x14ac:dyDescent="0.35">
      <c r="B24" s="369" t="s">
        <v>126</v>
      </c>
      <c r="C24" s="35" t="s">
        <v>24</v>
      </c>
      <c r="D24" s="160"/>
      <c r="E24" s="36">
        <v>3</v>
      </c>
      <c r="F24" s="160">
        <f>IF(D24="Projet sans études","N/A",D24*E24)</f>
        <v>0</v>
      </c>
      <c r="G24" s="36" t="s">
        <v>13</v>
      </c>
      <c r="H24" s="37"/>
      <c r="J24" s="98"/>
    </row>
    <row r="25" spans="2:16" ht="57.9" customHeight="1" x14ac:dyDescent="0.35">
      <c r="B25" s="370"/>
      <c r="C25" s="35" t="s">
        <v>25</v>
      </c>
      <c r="D25" s="160"/>
      <c r="E25" s="36">
        <v>2</v>
      </c>
      <c r="F25" s="160">
        <f>IF(D25="Projet sans études","N/A",D25*E25)</f>
        <v>0</v>
      </c>
      <c r="G25" s="36" t="s">
        <v>13</v>
      </c>
      <c r="H25" s="37"/>
      <c r="J25" s="98"/>
    </row>
    <row r="26" spans="2:16" ht="21" x14ac:dyDescent="0.4">
      <c r="B26" s="46"/>
      <c r="C26" s="38"/>
      <c r="D26" s="39"/>
      <c r="E26" s="39"/>
      <c r="F26" s="39"/>
      <c r="G26" s="39"/>
      <c r="H26" s="39"/>
      <c r="J26" s="48"/>
    </row>
    <row r="27" spans="2:16" s="48" customFormat="1" ht="42.6" customHeight="1" x14ac:dyDescent="0.35">
      <c r="B27" s="382" t="str">
        <f>+'critères transversaux'!B16</f>
        <v>Total critères transversaux</v>
      </c>
      <c r="C27" s="345" t="s">
        <v>127</v>
      </c>
      <c r="D27" s="346"/>
      <c r="E27" s="260" t="s">
        <v>128</v>
      </c>
      <c r="F27" s="260" t="s">
        <v>129</v>
      </c>
      <c r="G27" s="260" t="s">
        <v>9</v>
      </c>
      <c r="H27" s="260" t="s">
        <v>10</v>
      </c>
    </row>
    <row r="28" spans="2:16" s="48" customFormat="1" ht="38.4" customHeight="1" x14ac:dyDescent="0.35">
      <c r="B28" s="382"/>
      <c r="C28" s="344" t="s">
        <v>127</v>
      </c>
      <c r="D28" s="344"/>
      <c r="E28" s="161" t="str">
        <f>IF(C28="Sans études avec infrastructure",21,IF(C28="Sans études sans infrastructure",20,IF(C28="Avec études sans infrastructure",25,IF(C28="Avec études avec infrastructure",26,""))))</f>
        <v/>
      </c>
      <c r="F28" s="262">
        <f>SUM(F17:F25)</f>
        <v>0</v>
      </c>
      <c r="G28" s="163"/>
      <c r="H28" s="163"/>
    </row>
    <row r="29" spans="2:16" ht="59.4" customHeight="1" x14ac:dyDescent="0.35">
      <c r="M29" s="98"/>
      <c r="N29" s="93"/>
      <c r="O29" s="93"/>
      <c r="P29" s="93"/>
    </row>
    <row r="30" spans="2:16" s="48" customFormat="1" ht="39.6" customHeight="1" x14ac:dyDescent="0.35">
      <c r="B30" s="350" t="s">
        <v>130</v>
      </c>
      <c r="C30" s="351"/>
      <c r="D30" s="351"/>
      <c r="E30" s="351"/>
      <c r="F30" s="351"/>
      <c r="G30" s="351"/>
      <c r="H30" s="352"/>
    </row>
    <row r="32" spans="2:16" ht="42" x14ac:dyDescent="0.35">
      <c r="B32" s="373" t="s">
        <v>228</v>
      </c>
      <c r="C32" s="265" t="s">
        <v>132</v>
      </c>
      <c r="D32" s="265" t="s">
        <v>6</v>
      </c>
      <c r="E32" s="265" t="s">
        <v>133</v>
      </c>
      <c r="F32" s="265" t="s">
        <v>134</v>
      </c>
      <c r="G32" s="265" t="s">
        <v>46</v>
      </c>
      <c r="H32" s="265" t="s">
        <v>10</v>
      </c>
    </row>
    <row r="33" spans="2:12" ht="36" x14ac:dyDescent="0.35">
      <c r="B33" s="374"/>
      <c r="C33" s="112" t="s">
        <v>230</v>
      </c>
      <c r="D33" s="160"/>
      <c r="E33" s="108">
        <v>2</v>
      </c>
      <c r="F33" s="108">
        <f>D33*E33</f>
        <v>0</v>
      </c>
      <c r="G33" s="109"/>
      <c r="H33" s="109"/>
    </row>
    <row r="34" spans="2:12" ht="48.6" customHeight="1" x14ac:dyDescent="0.35">
      <c r="B34" s="375"/>
      <c r="C34" s="112" t="s">
        <v>231</v>
      </c>
      <c r="D34" s="160"/>
      <c r="E34" s="108">
        <v>2</v>
      </c>
      <c r="F34" s="108">
        <f>D34*E34</f>
        <v>0</v>
      </c>
      <c r="G34" s="109"/>
      <c r="H34" s="109"/>
    </row>
    <row r="35" spans="2:12" s="148" customFormat="1" ht="21" x14ac:dyDescent="0.35">
      <c r="B35" s="230"/>
      <c r="C35" s="48"/>
      <c r="D35" s="48"/>
      <c r="E35" s="48"/>
      <c r="F35" s="48"/>
      <c r="G35" s="48"/>
      <c r="H35" s="48"/>
      <c r="I35" s="48"/>
      <c r="J35" s="48"/>
      <c r="K35" s="48"/>
      <c r="L35" s="48"/>
    </row>
    <row r="36" spans="2:12" s="48" customFormat="1" ht="42.6" customHeight="1" x14ac:dyDescent="0.4">
      <c r="B36" s="81"/>
      <c r="C36" s="406" t="s">
        <v>127</v>
      </c>
      <c r="D36" s="406"/>
      <c r="E36" s="274" t="s">
        <v>128</v>
      </c>
      <c r="F36" s="274" t="s">
        <v>129</v>
      </c>
      <c r="G36" s="274" t="s">
        <v>9</v>
      </c>
      <c r="H36" s="274" t="s">
        <v>10</v>
      </c>
    </row>
    <row r="37" spans="2:12" s="48" customFormat="1" ht="50.1" customHeight="1" x14ac:dyDescent="0.35">
      <c r="B37" s="261" t="s">
        <v>141</v>
      </c>
      <c r="C37" s="407"/>
      <c r="D37" s="407"/>
      <c r="E37" s="161">
        <f>4*SUM(E33:E34)</f>
        <v>16</v>
      </c>
      <c r="F37" s="262">
        <f>SUM(F33:F34)</f>
        <v>0</v>
      </c>
      <c r="G37" s="163"/>
      <c r="H37" s="163"/>
    </row>
    <row r="38" spans="2:12" ht="69.900000000000006" customHeight="1" x14ac:dyDescent="0.35"/>
    <row r="39" spans="2:12" s="48" customFormat="1" ht="38.1" customHeight="1" x14ac:dyDescent="0.35">
      <c r="B39" s="350" t="s">
        <v>142</v>
      </c>
      <c r="C39" s="351"/>
      <c r="D39" s="351"/>
      <c r="E39" s="351"/>
      <c r="F39" s="351"/>
      <c r="G39" s="351"/>
      <c r="H39" s="352"/>
    </row>
    <row r="40" spans="2:12" s="130" customFormat="1" ht="23.4" x14ac:dyDescent="0.45">
      <c r="B40" s="106"/>
    </row>
    <row r="41" spans="2:12" s="48" customFormat="1" ht="23.4" x14ac:dyDescent="0.45">
      <c r="B41" s="194" t="s">
        <v>143</v>
      </c>
    </row>
    <row r="42" spans="2:12" s="48" customFormat="1" x14ac:dyDescent="0.35">
      <c r="B42" s="51"/>
      <c r="C42" s="52"/>
      <c r="D42" s="156"/>
    </row>
    <row r="43" spans="2:12" s="48" customFormat="1" ht="33.9" customHeight="1" x14ac:dyDescent="0.35">
      <c r="C43" s="265" t="s">
        <v>44</v>
      </c>
      <c r="D43" s="265" t="s">
        <v>45</v>
      </c>
      <c r="E43" s="327" t="s">
        <v>46</v>
      </c>
      <c r="F43" s="327"/>
      <c r="G43" s="327"/>
      <c r="H43" s="265" t="s">
        <v>10</v>
      </c>
    </row>
    <row r="44" spans="2:12" s="48" customFormat="1" ht="54" x14ac:dyDescent="0.35">
      <c r="B44" s="335" t="s">
        <v>47</v>
      </c>
      <c r="C44" s="193" t="s">
        <v>48</v>
      </c>
      <c r="D44" s="168"/>
      <c r="E44" s="169"/>
      <c r="F44" s="170"/>
      <c r="G44" s="182"/>
      <c r="H44" s="135"/>
      <c r="J44" s="99"/>
    </row>
    <row r="45" spans="2:12" s="48" customFormat="1" ht="117.75" customHeight="1" x14ac:dyDescent="0.35">
      <c r="B45" s="356"/>
      <c r="C45" s="184" t="s">
        <v>49</v>
      </c>
      <c r="D45" s="168"/>
      <c r="E45" s="169"/>
      <c r="F45" s="170"/>
      <c r="G45" s="182"/>
      <c r="H45" s="189"/>
      <c r="I45" s="164"/>
      <c r="J45" s="99"/>
    </row>
    <row r="46" spans="2:12" s="48" customFormat="1" ht="36" x14ac:dyDescent="0.35">
      <c r="B46" s="356"/>
      <c r="C46" s="185" t="s">
        <v>51</v>
      </c>
      <c r="D46" s="171"/>
      <c r="E46" s="357"/>
      <c r="F46" s="358"/>
      <c r="G46" s="359"/>
      <c r="H46" s="190"/>
    </row>
    <row r="47" spans="2:12" s="48" customFormat="1" ht="36" x14ac:dyDescent="0.35">
      <c r="B47" s="356"/>
      <c r="C47" s="187" t="s">
        <v>144</v>
      </c>
      <c r="D47" s="188"/>
      <c r="E47" s="360"/>
      <c r="F47" s="361"/>
      <c r="G47" s="362"/>
      <c r="H47" s="191"/>
      <c r="I47" s="38"/>
      <c r="J47" s="38"/>
    </row>
    <row r="48" spans="2:12" s="48" customFormat="1" ht="18" customHeight="1" x14ac:dyDescent="0.35">
      <c r="B48" s="336"/>
      <c r="C48" s="186" t="s">
        <v>145</v>
      </c>
      <c r="D48" s="183">
        <f>SUM(D44:D47)</f>
        <v>0</v>
      </c>
      <c r="E48" s="363"/>
      <c r="F48" s="364"/>
      <c r="G48" s="365"/>
      <c r="H48" s="192"/>
    </row>
    <row r="49" spans="2:13" x14ac:dyDescent="0.35">
      <c r="B49" s="117"/>
    </row>
    <row r="50" spans="2:13" s="48" customFormat="1" ht="38.1" customHeight="1" x14ac:dyDescent="0.45">
      <c r="B50" s="194" t="s">
        <v>146</v>
      </c>
    </row>
    <row r="51" spans="2:13" s="48" customFormat="1" ht="12.9" customHeight="1" x14ac:dyDescent="0.45">
      <c r="B51" s="194"/>
    </row>
    <row r="52" spans="2:13" ht="36.6" customHeight="1" x14ac:dyDescent="0.35">
      <c r="C52" s="265" t="s">
        <v>44</v>
      </c>
      <c r="D52" s="265" t="s">
        <v>147</v>
      </c>
      <c r="E52" s="327" t="s">
        <v>46</v>
      </c>
      <c r="F52" s="327"/>
      <c r="G52" s="327"/>
      <c r="H52" s="265" t="s">
        <v>10</v>
      </c>
    </row>
    <row r="53" spans="2:13" x14ac:dyDescent="0.35">
      <c r="B53" s="341" t="s">
        <v>148</v>
      </c>
      <c r="C53" s="231" t="s">
        <v>220</v>
      </c>
      <c r="D53" s="168"/>
      <c r="E53" s="408"/>
      <c r="F53" s="408"/>
      <c r="G53" s="408"/>
      <c r="H53" s="232"/>
      <c r="I53" s="117"/>
      <c r="J53" s="117"/>
      <c r="K53" s="117"/>
      <c r="L53" s="117"/>
      <c r="M53" s="117"/>
    </row>
    <row r="54" spans="2:13" ht="31.5" customHeight="1" x14ac:dyDescent="0.35">
      <c r="B54" s="341"/>
      <c r="C54" s="198" t="s">
        <v>53</v>
      </c>
      <c r="D54" s="37">
        <f>+SUM(D53:D53)</f>
        <v>0</v>
      </c>
      <c r="E54" s="392"/>
      <c r="F54" s="392"/>
      <c r="G54" s="392"/>
      <c r="H54" s="114"/>
    </row>
    <row r="56" spans="2:13" s="48" customFormat="1" ht="42.6" customHeight="1" x14ac:dyDescent="0.4">
      <c r="B56" s="81"/>
      <c r="C56" s="269" t="s">
        <v>127</v>
      </c>
      <c r="D56" s="260" t="s">
        <v>129</v>
      </c>
      <c r="E56" s="327" t="s">
        <v>46</v>
      </c>
      <c r="F56" s="327"/>
      <c r="G56" s="327"/>
      <c r="H56" s="260" t="s">
        <v>10</v>
      </c>
    </row>
    <row r="57" spans="2:13" s="48" customFormat="1" ht="38.4" customHeight="1" x14ac:dyDescent="0.35">
      <c r="B57" s="261" t="s">
        <v>150</v>
      </c>
      <c r="C57" s="270"/>
      <c r="D57" s="199">
        <f>D54+D48</f>
        <v>0</v>
      </c>
      <c r="E57" s="330"/>
      <c r="F57" s="331"/>
      <c r="G57" s="332"/>
      <c r="H57" s="163"/>
    </row>
    <row r="60" spans="2:13" s="48" customFormat="1" ht="33" customHeight="1" x14ac:dyDescent="0.35">
      <c r="B60" s="350" t="s">
        <v>151</v>
      </c>
      <c r="C60" s="351"/>
      <c r="D60" s="351"/>
      <c r="E60" s="351"/>
      <c r="F60" s="351"/>
      <c r="G60" s="351"/>
      <c r="H60" s="352"/>
    </row>
    <row r="61" spans="2:13" s="48" customFormat="1" ht="17.399999999999999" customHeight="1" x14ac:dyDescent="0.35"/>
    <row r="62" spans="2:13" s="48" customFormat="1" ht="43.5" customHeight="1" x14ac:dyDescent="0.35">
      <c r="B62" s="271" t="s">
        <v>26</v>
      </c>
      <c r="C62" s="202">
        <f>F28</f>
        <v>0</v>
      </c>
      <c r="G62" s="204" t="s">
        <v>62</v>
      </c>
      <c r="H62" s="203" t="s">
        <v>63</v>
      </c>
    </row>
    <row r="63" spans="2:13" s="48" customFormat="1" ht="39.6" customHeight="1" x14ac:dyDescent="0.35">
      <c r="B63" s="271" t="s">
        <v>141</v>
      </c>
      <c r="C63" s="200">
        <f>F37</f>
        <v>0</v>
      </c>
      <c r="G63" s="205"/>
      <c r="H63" s="203" t="s">
        <v>64</v>
      </c>
    </row>
    <row r="64" spans="2:13" s="48" customFormat="1" ht="39.6" customHeight="1" x14ac:dyDescent="0.35">
      <c r="B64" s="271" t="s">
        <v>150</v>
      </c>
      <c r="C64" s="201">
        <f>D57</f>
        <v>0</v>
      </c>
      <c r="G64" s="205"/>
      <c r="H64" s="203" t="s">
        <v>65</v>
      </c>
    </row>
    <row r="65" spans="2:8" s="48" customFormat="1" ht="39.6" customHeight="1" x14ac:dyDescent="0.35">
      <c r="B65" s="271" t="s">
        <v>152</v>
      </c>
      <c r="C65" s="272">
        <f>C62+C63</f>
        <v>0</v>
      </c>
      <c r="G65" s="206"/>
      <c r="H65" s="203" t="s">
        <v>66</v>
      </c>
    </row>
    <row r="66" spans="2:8" s="48" customFormat="1" ht="39.6" customHeight="1" x14ac:dyDescent="0.35">
      <c r="B66" s="271" t="s">
        <v>153</v>
      </c>
      <c r="C66" s="272">
        <f>C62+C63+C64</f>
        <v>0</v>
      </c>
      <c r="G66" s="207" t="s">
        <v>67</v>
      </c>
      <c r="H66" s="203" t="s">
        <v>68</v>
      </c>
    </row>
    <row r="67" spans="2:8" s="48" customFormat="1" ht="36" x14ac:dyDescent="0.35">
      <c r="G67" s="208"/>
      <c r="H67" s="203" t="s">
        <v>69</v>
      </c>
    </row>
    <row r="68" spans="2:8" s="48" customFormat="1" ht="47.4" customHeight="1" x14ac:dyDescent="0.35">
      <c r="G68" s="208"/>
      <c r="H68" s="203" t="s">
        <v>70</v>
      </c>
    </row>
    <row r="69" spans="2:8" s="48" customFormat="1" ht="36" x14ac:dyDescent="0.35">
      <c r="G69" s="209"/>
      <c r="H69" s="203" t="s">
        <v>71</v>
      </c>
    </row>
    <row r="70" spans="2:8" s="48" customFormat="1" ht="38.4" customHeight="1" x14ac:dyDescent="0.35">
      <c r="B70" s="353" t="s">
        <v>154</v>
      </c>
      <c r="C70" s="355" t="str">
        <f>IF(OR(C65=0,C28=""),"",IF(OR(AND(C28="Sans études avec infrastructure",C65&lt;22),AND(C28="Sans études sans infrastructure",C65&lt;21),AND(C28="Avec études sans infrastructure",C65&lt;26),AND(C28="Avec études avec infrastructure",C65&lt;27)),"Avis défavorable",IF(OR(AND(C28="Sans études avec infrastructure",C65&lt;43,C65&gt;21),AND(C28="Sans études sans infrastructure",C65&lt;41,C65&gt;20),AND(C28="Avec études sans infrastructure",C65&lt;51,C65&gt;25),AND(C28="Avec études avec infrastructure",C65&lt;53,C65&gt;26)),"Avis d'ajournement",IF(OR(AND(C28="Sans études avec infrastructure",C65&gt;42),AND(C28="Sans études sans infrastructure",C65&gt;40),AND(C28="Avec études sans infrastructure",C65&gt;50),AND(C28="Avec études avec infrastructure",C65&gt;52)),"Avis favorable"))))</f>
        <v/>
      </c>
      <c r="G70" s="210" t="s">
        <v>72</v>
      </c>
      <c r="H70" s="203" t="s">
        <v>73</v>
      </c>
    </row>
    <row r="71" spans="2:8" s="48" customFormat="1" ht="38.4" customHeight="1" x14ac:dyDescent="0.35">
      <c r="B71" s="353"/>
      <c r="C71" s="355"/>
      <c r="G71" s="211"/>
      <c r="H71" s="203" t="s">
        <v>74</v>
      </c>
    </row>
    <row r="72" spans="2:8" s="48" customFormat="1" ht="38.4" customHeight="1" x14ac:dyDescent="0.35">
      <c r="B72" s="353"/>
      <c r="C72" s="355"/>
      <c r="G72" s="211"/>
      <c r="H72" s="203" t="s">
        <v>75</v>
      </c>
    </row>
    <row r="73" spans="2:8" s="48" customFormat="1" ht="38.4" customHeight="1" x14ac:dyDescent="0.35">
      <c r="B73" s="354"/>
      <c r="C73" s="355"/>
      <c r="G73" s="212"/>
      <c r="H73" s="203" t="s">
        <v>76</v>
      </c>
    </row>
    <row r="74" spans="2:8" s="48" customFormat="1" ht="38.4" customHeight="1" x14ac:dyDescent="0.35"/>
    <row r="75" spans="2:8" s="48" customFormat="1" ht="38.4" customHeight="1" x14ac:dyDescent="0.35"/>
    <row r="76" spans="2:8" s="48" customFormat="1" ht="21" x14ac:dyDescent="0.4">
      <c r="B76" s="174"/>
      <c r="C76" s="80"/>
      <c r="D76" s="156"/>
      <c r="E76" s="156"/>
      <c r="F76" s="156"/>
    </row>
    <row r="77" spans="2:8" s="48" customFormat="1" ht="18" customHeight="1" x14ac:dyDescent="0.35">
      <c r="B77" s="334" t="s">
        <v>77</v>
      </c>
      <c r="C77" s="304"/>
      <c r="D77" s="304"/>
      <c r="E77" s="304"/>
      <c r="F77" s="304"/>
      <c r="G77" s="304"/>
      <c r="H77" s="304"/>
    </row>
    <row r="78" spans="2:8" s="48" customFormat="1" ht="18" customHeight="1" x14ac:dyDescent="0.35">
      <c r="B78" s="334"/>
      <c r="C78" s="304"/>
      <c r="D78" s="304"/>
      <c r="E78" s="304"/>
      <c r="F78" s="304"/>
      <c r="G78" s="304"/>
      <c r="H78" s="304"/>
    </row>
    <row r="79" spans="2:8" s="48" customFormat="1" ht="18" customHeight="1" x14ac:dyDescent="0.35">
      <c r="B79" s="334"/>
      <c r="C79" s="304"/>
      <c r="D79" s="304"/>
      <c r="E79" s="304"/>
      <c r="F79" s="304"/>
      <c r="G79" s="304"/>
      <c r="H79" s="304"/>
    </row>
    <row r="80" spans="2:8" s="48" customFormat="1" ht="18" customHeight="1" x14ac:dyDescent="0.35">
      <c r="B80" s="334"/>
      <c r="C80" s="304"/>
      <c r="D80" s="304"/>
      <c r="E80" s="304"/>
      <c r="F80" s="304"/>
      <c r="G80" s="304"/>
      <c r="H80" s="304"/>
    </row>
    <row r="81" spans="2:8" s="48" customFormat="1" ht="18" customHeight="1" x14ac:dyDescent="0.35">
      <c r="B81" s="334"/>
      <c r="C81" s="304"/>
      <c r="D81" s="304"/>
      <c r="E81" s="304"/>
      <c r="F81" s="304"/>
      <c r="G81" s="304"/>
      <c r="H81" s="304"/>
    </row>
    <row r="82" spans="2:8" s="48" customFormat="1" ht="32.4" customHeight="1" x14ac:dyDescent="0.4">
      <c r="B82" s="81"/>
      <c r="C82" s="115"/>
      <c r="D82" s="175"/>
      <c r="E82" s="175"/>
      <c r="F82" s="175"/>
      <c r="G82" s="164"/>
      <c r="H82" s="164"/>
    </row>
    <row r="83" spans="2:8" s="48" customFormat="1" ht="32.4" customHeight="1" x14ac:dyDescent="0.35">
      <c r="B83" s="213" t="s">
        <v>78</v>
      </c>
      <c r="C83" s="329"/>
      <c r="D83" s="329"/>
      <c r="E83" s="329"/>
      <c r="F83" s="329"/>
      <c r="G83" s="329"/>
      <c r="H83" s="329"/>
    </row>
    <row r="84" spans="2:8" s="48" customFormat="1" ht="32.4" customHeight="1" x14ac:dyDescent="0.35">
      <c r="B84" s="213" t="s">
        <v>79</v>
      </c>
      <c r="C84" s="329"/>
      <c r="D84" s="329"/>
      <c r="E84" s="329"/>
      <c r="F84" s="329"/>
      <c r="G84" s="329"/>
      <c r="H84" s="329"/>
    </row>
    <row r="85" spans="2:8" s="48" customFormat="1" ht="32.4" customHeight="1" x14ac:dyDescent="0.35">
      <c r="B85" s="213" t="s">
        <v>80</v>
      </c>
      <c r="C85" s="329"/>
      <c r="D85" s="329"/>
      <c r="E85" s="329"/>
      <c r="F85" s="329"/>
      <c r="G85" s="329"/>
      <c r="H85" s="329"/>
    </row>
    <row r="86" spans="2:8" s="48" customFormat="1" ht="32.4" customHeight="1" x14ac:dyDescent="0.35">
      <c r="B86" s="213" t="s">
        <v>81</v>
      </c>
      <c r="C86" s="329"/>
      <c r="D86" s="329"/>
      <c r="E86" s="329"/>
      <c r="F86" s="329"/>
      <c r="G86" s="329"/>
      <c r="H86" s="329"/>
    </row>
    <row r="87" spans="2:8" s="48" customFormat="1" ht="32.4" customHeight="1" x14ac:dyDescent="0.35">
      <c r="B87" s="213" t="s">
        <v>155</v>
      </c>
      <c r="C87" s="329"/>
      <c r="D87" s="329"/>
      <c r="E87" s="329"/>
      <c r="F87" s="329"/>
      <c r="G87" s="329"/>
      <c r="H87" s="329"/>
    </row>
    <row r="88" spans="2:8" s="48" customFormat="1" ht="32.4" customHeight="1" x14ac:dyDescent="0.35">
      <c r="B88" s="213" t="s">
        <v>83</v>
      </c>
      <c r="C88" s="329"/>
      <c r="D88" s="329"/>
      <c r="E88" s="329"/>
      <c r="F88" s="329"/>
      <c r="G88" s="329"/>
      <c r="H88" s="329"/>
    </row>
    <row r="89" spans="2:8" s="48" customFormat="1" ht="32.4" customHeight="1" x14ac:dyDescent="0.35">
      <c r="B89" s="213" t="s">
        <v>84</v>
      </c>
      <c r="C89" s="333" t="s">
        <v>85</v>
      </c>
      <c r="D89" s="333"/>
      <c r="E89" s="333"/>
      <c r="F89" s="333"/>
      <c r="G89" s="333"/>
      <c r="H89" s="333"/>
    </row>
    <row r="90" spans="2:8" s="48" customFormat="1" ht="32.4" customHeight="1" x14ac:dyDescent="0.35">
      <c r="B90" s="213" t="s">
        <v>86</v>
      </c>
      <c r="C90" s="329"/>
      <c r="D90" s="329"/>
      <c r="E90" s="329"/>
      <c r="F90" s="329"/>
      <c r="G90" s="329"/>
      <c r="H90" s="329"/>
    </row>
    <row r="91" spans="2:8" s="48" customFormat="1" ht="21" x14ac:dyDescent="0.4">
      <c r="B91" s="81"/>
    </row>
  </sheetData>
  <mergeCells count="50">
    <mergeCell ref="C88:H88"/>
    <mergeCell ref="C89:H89"/>
    <mergeCell ref="C90:H90"/>
    <mergeCell ref="C70:C73"/>
    <mergeCell ref="B77:B81"/>
    <mergeCell ref="C77:H81"/>
    <mergeCell ref="C83:H83"/>
    <mergeCell ref="C84:H84"/>
    <mergeCell ref="C85:H85"/>
    <mergeCell ref="C86:H86"/>
    <mergeCell ref="C87:H87"/>
    <mergeCell ref="E56:G56"/>
    <mergeCell ref="E57:G57"/>
    <mergeCell ref="B60:H60"/>
    <mergeCell ref="B70:B73"/>
    <mergeCell ref="C10:H10"/>
    <mergeCell ref="B13:H13"/>
    <mergeCell ref="C15:C16"/>
    <mergeCell ref="D15:D16"/>
    <mergeCell ref="E15:E16"/>
    <mergeCell ref="F15:F16"/>
    <mergeCell ref="G15:G16"/>
    <mergeCell ref="H15:H16"/>
    <mergeCell ref="B32:B34"/>
    <mergeCell ref="B18:B19"/>
    <mergeCell ref="B20:B22"/>
    <mergeCell ref="B24:B25"/>
    <mergeCell ref="B27:B28"/>
    <mergeCell ref="C9:H9"/>
    <mergeCell ref="C4:H4"/>
    <mergeCell ref="C5:H5"/>
    <mergeCell ref="B2:H2"/>
    <mergeCell ref="C27:D27"/>
    <mergeCell ref="C28:D28"/>
    <mergeCell ref="C6:H6"/>
    <mergeCell ref="C7:H7"/>
    <mergeCell ref="C8:H8"/>
    <mergeCell ref="B30:H30"/>
    <mergeCell ref="E52:G52"/>
    <mergeCell ref="E53:G53"/>
    <mergeCell ref="B53:B54"/>
    <mergeCell ref="E54:G54"/>
    <mergeCell ref="C36:D36"/>
    <mergeCell ref="C37:D37"/>
    <mergeCell ref="B39:H39"/>
    <mergeCell ref="E43:G43"/>
    <mergeCell ref="B44:B48"/>
    <mergeCell ref="E46:G46"/>
    <mergeCell ref="E47:G47"/>
    <mergeCell ref="E48:G48"/>
  </mergeCells>
  <conditionalFormatting sqref="C70">
    <cfRule type="containsText" dxfId="32" priority="1" operator="containsText" text="Avis d'ajournement">
      <formula>NOT(ISERROR(SEARCH("Avis d'ajournement",C70)))</formula>
    </cfRule>
    <cfRule type="containsText" dxfId="31" priority="2" operator="containsText" text="Avis défavorable">
      <formula>NOT(ISERROR(SEARCH("Avis défavorable",C70)))</formula>
    </cfRule>
    <cfRule type="containsText" dxfId="30" priority="3" operator="containsText" text="Avis favorable">
      <formula>NOT(ISERROR(SEARCH("Avis favorable",C70)))</formula>
    </cfRule>
  </conditionalFormatting>
  <dataValidations count="7">
    <dataValidation type="list" allowBlank="1" showInputMessage="1" showErrorMessage="1" sqref="C28" xr:uid="{28DB8BF9-C513-4C96-BD5C-A57875C4D9A8}">
      <formula1>"Sans études avec infrastructure, Sans études sans infrastructure,Avec études sans infrastructure,Avec études avec infrastructure"</formula1>
    </dataValidation>
    <dataValidation type="list" allowBlank="1" showInputMessage="1" showErrorMessage="1" sqref="D24:D25" xr:uid="{1F801678-0F87-4B54-AEE4-31A4624544C6}">
      <formula1>"Projet sans études,1,2,3,4"</formula1>
    </dataValidation>
    <dataValidation type="list" allowBlank="1" showInputMessage="1" showErrorMessage="1" sqref="D23" xr:uid="{166D9C95-3FDF-40DF-836C-0154339060D1}">
      <formula1>"Projet sans infrastructure,1,2,3,4"</formula1>
    </dataValidation>
    <dataValidation type="list" allowBlank="1" showInputMessage="1" showErrorMessage="1" sqref="D17:D22 D33:D34" xr:uid="{0DB9EF31-94F6-408C-AA13-ACCA21A60988}">
      <formula1>"1,2,3,4"</formula1>
    </dataValidation>
    <dataValidation type="list" allowBlank="1" showInputMessage="1" showErrorMessage="1" sqref="C37 C57" xr:uid="{C811A62A-3D6C-474B-966A-DC8E49A91706}">
      <formula1>"Tout domaine d'intervention"</formula1>
    </dataValidation>
    <dataValidation type="list" allowBlank="1" showInputMessage="1" showErrorMessage="1" sqref="D45" xr:uid="{5B45E769-14CE-44A4-9D3A-E6EBEC800455}">
      <formula1>"0,1,2"</formula1>
    </dataValidation>
    <dataValidation type="list" allowBlank="1" showInputMessage="1" showErrorMessage="1" sqref="D44 D46:D47 D53" xr:uid="{289D476A-31DD-4B46-98AB-773CFEAF5C30}">
      <formula1>"0,1"</formula1>
    </dataValidation>
  </dataValidation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E2FB6-9C9A-47D8-81E7-1022C0F7F3C8}">
  <sheetPr>
    <tabColor rgb="FFFFFF00"/>
  </sheetPr>
  <dimension ref="A1:P91"/>
  <sheetViews>
    <sheetView showGridLines="0" topLeftCell="A34" zoomScale="55" zoomScaleNormal="55" workbookViewId="0">
      <selection activeCell="C28" sqref="C28:D28"/>
    </sheetView>
  </sheetViews>
  <sheetFormatPr baseColWidth="10" defaultColWidth="11.44140625" defaultRowHeight="18" x14ac:dyDescent="0.35"/>
  <cols>
    <col min="1" max="1" width="27.6640625" style="31" customWidth="1"/>
    <col min="2" max="2" width="37.5546875" style="31" customWidth="1"/>
    <col min="3" max="3" width="123.6640625" style="31" customWidth="1"/>
    <col min="4" max="4" width="19.5546875" style="31" customWidth="1"/>
    <col min="5" max="5" width="20.44140625" style="31" customWidth="1"/>
    <col min="6" max="6" width="20.88671875" style="31" customWidth="1"/>
    <col min="7" max="7" width="83.44140625" style="31" customWidth="1"/>
    <col min="8" max="8" width="90.5546875" style="31" customWidth="1"/>
    <col min="9" max="12" width="11.44140625" style="31"/>
    <col min="13" max="13" width="65" style="31" customWidth="1"/>
    <col min="14" max="16384" width="11.44140625" style="31"/>
  </cols>
  <sheetData>
    <row r="1" spans="1:16" s="48" customFormat="1" ht="99.75" customHeight="1" x14ac:dyDescent="0.35"/>
    <row r="2" spans="1:16" s="48" customFormat="1" ht="52.5" customHeight="1" x14ac:dyDescent="0.35">
      <c r="B2" s="286" t="s">
        <v>232</v>
      </c>
      <c r="C2" s="286"/>
      <c r="D2" s="286"/>
      <c r="E2" s="286"/>
      <c r="F2" s="286"/>
      <c r="G2" s="286"/>
      <c r="H2" s="286"/>
    </row>
    <row r="3" spans="1:16" x14ac:dyDescent="0.35">
      <c r="B3" s="48"/>
      <c r="C3" s="49"/>
      <c r="D3" s="49"/>
      <c r="E3" s="49"/>
    </row>
    <row r="4" spans="1:16" ht="21" x14ac:dyDescent="0.35">
      <c r="B4" s="176" t="s">
        <v>111</v>
      </c>
      <c r="C4" s="372"/>
      <c r="D4" s="372"/>
      <c r="E4" s="372"/>
      <c r="F4" s="372"/>
      <c r="G4" s="372"/>
      <c r="H4" s="372"/>
    </row>
    <row r="5" spans="1:16" ht="21" x14ac:dyDescent="0.35">
      <c r="B5" s="176" t="s">
        <v>112</v>
      </c>
      <c r="C5" s="372"/>
      <c r="D5" s="372"/>
      <c r="E5" s="372"/>
      <c r="F5" s="372"/>
      <c r="G5" s="372"/>
      <c r="H5" s="372"/>
    </row>
    <row r="6" spans="1:16" ht="47.4" customHeight="1" x14ac:dyDescent="0.35">
      <c r="B6" s="176" t="s">
        <v>194</v>
      </c>
      <c r="C6" s="337" t="s">
        <v>195</v>
      </c>
      <c r="D6" s="337"/>
      <c r="E6" s="337"/>
      <c r="F6" s="337"/>
      <c r="G6" s="337"/>
      <c r="H6" s="337"/>
    </row>
    <row r="7" spans="1:16" ht="55.5" customHeight="1" x14ac:dyDescent="0.35">
      <c r="B7" s="176" t="s">
        <v>233</v>
      </c>
      <c r="C7" s="337" t="s">
        <v>234</v>
      </c>
      <c r="D7" s="337"/>
      <c r="E7" s="337"/>
      <c r="F7" s="337"/>
      <c r="G7" s="337"/>
      <c r="H7" s="337"/>
    </row>
    <row r="8" spans="1:16" ht="30.75" customHeight="1" x14ac:dyDescent="0.35">
      <c r="B8" s="176" t="s">
        <v>117</v>
      </c>
      <c r="C8" s="372"/>
      <c r="D8" s="372"/>
      <c r="E8" s="372"/>
      <c r="F8" s="372"/>
      <c r="G8" s="372"/>
      <c r="H8" s="372"/>
    </row>
    <row r="9" spans="1:16" ht="42" x14ac:dyDescent="0.35">
      <c r="B9" s="176" t="s">
        <v>118</v>
      </c>
      <c r="C9" s="372"/>
      <c r="D9" s="372"/>
      <c r="E9" s="372"/>
      <c r="F9" s="372"/>
      <c r="G9" s="372"/>
      <c r="H9" s="372"/>
    </row>
    <row r="10" spans="1:16" ht="21" x14ac:dyDescent="0.35">
      <c r="B10" s="176" t="s">
        <v>119</v>
      </c>
      <c r="C10" s="379"/>
      <c r="D10" s="380"/>
      <c r="E10" s="380"/>
      <c r="F10" s="380"/>
      <c r="G10" s="380"/>
      <c r="H10" s="381"/>
    </row>
    <row r="11" spans="1:16" x14ac:dyDescent="0.35">
      <c r="B11" s="48"/>
      <c r="C11" s="49"/>
      <c r="D11" s="49"/>
      <c r="E11" s="49"/>
    </row>
    <row r="12" spans="1:16" x14ac:dyDescent="0.35">
      <c r="B12" s="48"/>
      <c r="C12" s="49"/>
      <c r="D12" s="49"/>
      <c r="E12" s="49"/>
    </row>
    <row r="13" spans="1:16" s="48" customFormat="1" ht="44.1" customHeight="1" x14ac:dyDescent="0.35">
      <c r="B13" s="350" t="s">
        <v>120</v>
      </c>
      <c r="C13" s="351"/>
      <c r="D13" s="351"/>
      <c r="E13" s="351"/>
      <c r="F13" s="351"/>
      <c r="G13" s="351"/>
      <c r="H13" s="352"/>
    </row>
    <row r="14" spans="1:16" ht="23.4" x14ac:dyDescent="0.45">
      <c r="B14" s="106"/>
      <c r="C14" s="32"/>
      <c r="D14" s="91"/>
      <c r="E14" s="33"/>
      <c r="F14" s="33"/>
      <c r="G14" s="34"/>
      <c r="H14" s="34"/>
      <c r="M14" s="92"/>
      <c r="N14" s="93"/>
      <c r="O14" s="93"/>
      <c r="P14" s="93"/>
    </row>
    <row r="15" spans="1:16" ht="39.9" customHeight="1" x14ac:dyDescent="0.35">
      <c r="A15" s="31" t="s">
        <v>4</v>
      </c>
      <c r="B15" s="155"/>
      <c r="C15" s="335" t="s">
        <v>121</v>
      </c>
      <c r="D15" s="335" t="s">
        <v>122</v>
      </c>
      <c r="E15" s="335" t="s">
        <v>123</v>
      </c>
      <c r="F15" s="335" t="s">
        <v>8</v>
      </c>
      <c r="G15" s="335" t="s">
        <v>9</v>
      </c>
      <c r="H15" s="335" t="s">
        <v>10</v>
      </c>
      <c r="J15" s="48"/>
    </row>
    <row r="16" spans="1:16" ht="39.9" customHeight="1" x14ac:dyDescent="0.35">
      <c r="B16" s="155"/>
      <c r="C16" s="336"/>
      <c r="D16" s="336"/>
      <c r="E16" s="336"/>
      <c r="F16" s="336"/>
      <c r="G16" s="336"/>
      <c r="H16" s="336"/>
      <c r="J16" s="131"/>
    </row>
    <row r="17" spans="2:16" ht="36" x14ac:dyDescent="0.35">
      <c r="B17" s="195" t="s">
        <v>11</v>
      </c>
      <c r="C17" s="35" t="s">
        <v>124</v>
      </c>
      <c r="D17" s="160"/>
      <c r="E17" s="36">
        <v>4</v>
      </c>
      <c r="F17" s="160">
        <f t="shared" ref="F17:F22" si="0">D17*E17</f>
        <v>0</v>
      </c>
      <c r="G17" s="36" t="s">
        <v>13</v>
      </c>
      <c r="H17" s="37"/>
      <c r="J17" s="132"/>
    </row>
    <row r="18" spans="2:16" ht="36" x14ac:dyDescent="0.35">
      <c r="B18" s="369" t="s">
        <v>14</v>
      </c>
      <c r="C18" s="35" t="s">
        <v>15</v>
      </c>
      <c r="D18" s="160"/>
      <c r="E18" s="36">
        <v>4</v>
      </c>
      <c r="F18" s="160">
        <f t="shared" si="0"/>
        <v>0</v>
      </c>
      <c r="G18" s="36" t="s">
        <v>13</v>
      </c>
      <c r="H18" s="37"/>
      <c r="J18" s="131"/>
    </row>
    <row r="19" spans="2:16" ht="72" x14ac:dyDescent="0.35">
      <c r="B19" s="370"/>
      <c r="C19" s="35" t="s">
        <v>16</v>
      </c>
      <c r="D19" s="160"/>
      <c r="E19" s="36">
        <v>5</v>
      </c>
      <c r="F19" s="160">
        <f t="shared" si="0"/>
        <v>0</v>
      </c>
      <c r="G19" s="36" t="s">
        <v>13</v>
      </c>
      <c r="H19" s="37"/>
      <c r="J19" s="131"/>
    </row>
    <row r="20" spans="2:16" ht="36" customHeight="1" x14ac:dyDescent="0.35">
      <c r="B20" s="373" t="s">
        <v>17</v>
      </c>
      <c r="C20" s="35" t="s">
        <v>18</v>
      </c>
      <c r="D20" s="160"/>
      <c r="E20" s="36">
        <v>3</v>
      </c>
      <c r="F20" s="160">
        <f t="shared" si="0"/>
        <v>0</v>
      </c>
      <c r="G20" s="36"/>
      <c r="H20" s="37"/>
      <c r="J20" s="98"/>
    </row>
    <row r="21" spans="2:16" ht="18" customHeight="1" x14ac:dyDescent="0.35">
      <c r="B21" s="374"/>
      <c r="C21" s="35" t="s">
        <v>19</v>
      </c>
      <c r="D21" s="160"/>
      <c r="E21" s="36">
        <v>2</v>
      </c>
      <c r="F21" s="160">
        <f t="shared" si="0"/>
        <v>0</v>
      </c>
      <c r="G21" s="36"/>
      <c r="H21" s="37"/>
      <c r="J21" s="98"/>
    </row>
    <row r="22" spans="2:16" ht="72" customHeight="1" x14ac:dyDescent="0.35">
      <c r="B22" s="375"/>
      <c r="C22" s="35" t="s">
        <v>20</v>
      </c>
      <c r="D22" s="160"/>
      <c r="E22" s="36">
        <v>2</v>
      </c>
      <c r="F22" s="160">
        <f t="shared" si="0"/>
        <v>0</v>
      </c>
      <c r="G22" s="36"/>
      <c r="H22" s="37"/>
      <c r="J22" s="98"/>
    </row>
    <row r="23" spans="2:16" ht="123" customHeight="1" x14ac:dyDescent="0.35">
      <c r="B23" s="253" t="s">
        <v>159</v>
      </c>
      <c r="C23" s="35" t="s">
        <v>22</v>
      </c>
      <c r="D23" s="160"/>
      <c r="E23" s="36">
        <v>1</v>
      </c>
      <c r="F23" s="160">
        <f>IF(D23="Projet sans infrastructure","N/A",D23*E23)</f>
        <v>0</v>
      </c>
      <c r="G23" s="36" t="s">
        <v>13</v>
      </c>
      <c r="H23" s="37"/>
      <c r="J23" s="98"/>
      <c r="K23" s="94"/>
    </row>
    <row r="24" spans="2:16" ht="36" customHeight="1" x14ac:dyDescent="0.35">
      <c r="B24" s="369" t="s">
        <v>126</v>
      </c>
      <c r="C24" s="35" t="s">
        <v>24</v>
      </c>
      <c r="D24" s="160"/>
      <c r="E24" s="36">
        <v>3</v>
      </c>
      <c r="F24" s="160">
        <f>IF(D24="Projet sans études","N/A",D24*E24)</f>
        <v>0</v>
      </c>
      <c r="G24" s="36" t="s">
        <v>13</v>
      </c>
      <c r="H24" s="37"/>
      <c r="J24" s="98"/>
    </row>
    <row r="25" spans="2:16" ht="57.9" customHeight="1" x14ac:dyDescent="0.35">
      <c r="B25" s="370"/>
      <c r="C25" s="35" t="s">
        <v>25</v>
      </c>
      <c r="D25" s="160"/>
      <c r="E25" s="36">
        <v>2</v>
      </c>
      <c r="F25" s="160">
        <f>IF(D25="Projet sans études","N/A",D25*E25)</f>
        <v>0</v>
      </c>
      <c r="G25" s="36" t="s">
        <v>13</v>
      </c>
      <c r="H25" s="37"/>
      <c r="J25" s="98"/>
    </row>
    <row r="26" spans="2:16" ht="21" x14ac:dyDescent="0.4">
      <c r="B26" s="46"/>
      <c r="C26" s="38"/>
      <c r="D26" s="39"/>
      <c r="E26" s="39"/>
      <c r="F26" s="39"/>
      <c r="G26" s="39"/>
      <c r="H26" s="39"/>
      <c r="J26" s="48"/>
    </row>
    <row r="27" spans="2:16" s="48" customFormat="1" ht="42.6" customHeight="1" x14ac:dyDescent="0.35">
      <c r="B27" s="382" t="str">
        <f>+'critères transversaux'!B16</f>
        <v>Total critères transversaux</v>
      </c>
      <c r="C27" s="345" t="s">
        <v>127</v>
      </c>
      <c r="D27" s="346"/>
      <c r="E27" s="260" t="s">
        <v>128</v>
      </c>
      <c r="F27" s="260" t="s">
        <v>129</v>
      </c>
      <c r="G27" s="260" t="s">
        <v>9</v>
      </c>
      <c r="H27" s="260" t="s">
        <v>10</v>
      </c>
    </row>
    <row r="28" spans="2:16" s="48" customFormat="1" ht="38.4" customHeight="1" x14ac:dyDescent="0.35">
      <c r="B28" s="382"/>
      <c r="C28" s="344" t="s">
        <v>127</v>
      </c>
      <c r="D28" s="344"/>
      <c r="E28" s="161" t="str">
        <f>IF(C28="Sans études avec infrastructure",21,IF(C28="Sans études sans infrastructure",20,IF(C28="Avec études sans infrastructure",25,IF(C28="Avec études avec infrastructure",26,""))))</f>
        <v/>
      </c>
      <c r="F28" s="262">
        <f>SUM(F17:F25)</f>
        <v>0</v>
      </c>
      <c r="G28" s="163"/>
      <c r="H28" s="163"/>
    </row>
    <row r="29" spans="2:16" ht="59.4" customHeight="1" x14ac:dyDescent="0.35">
      <c r="M29" s="98"/>
      <c r="N29" s="93"/>
      <c r="O29" s="93"/>
      <c r="P29" s="93"/>
    </row>
    <row r="30" spans="2:16" s="48" customFormat="1" ht="39.6" customHeight="1" x14ac:dyDescent="0.35">
      <c r="B30" s="350" t="s">
        <v>130</v>
      </c>
      <c r="C30" s="351"/>
      <c r="D30" s="351"/>
      <c r="E30" s="351"/>
      <c r="F30" s="351"/>
      <c r="G30" s="351"/>
      <c r="H30" s="352"/>
    </row>
    <row r="32" spans="2:16" ht="42" x14ac:dyDescent="0.35">
      <c r="B32" s="373" t="s">
        <v>233</v>
      </c>
      <c r="C32" s="265" t="s">
        <v>132</v>
      </c>
      <c r="D32" s="265" t="s">
        <v>6</v>
      </c>
      <c r="E32" s="265" t="s">
        <v>133</v>
      </c>
      <c r="F32" s="265" t="s">
        <v>134</v>
      </c>
      <c r="G32" s="265" t="s">
        <v>46</v>
      </c>
      <c r="H32" s="265" t="s">
        <v>10</v>
      </c>
    </row>
    <row r="33" spans="2:10" ht="33" customHeight="1" x14ac:dyDescent="0.35">
      <c r="B33" s="374"/>
      <c r="C33" s="219" t="s">
        <v>235</v>
      </c>
      <c r="D33" s="160"/>
      <c r="E33" s="218">
        <v>4</v>
      </c>
      <c r="F33" s="218">
        <f>D33*E33</f>
        <v>0</v>
      </c>
      <c r="G33" s="216"/>
      <c r="H33" s="216"/>
    </row>
    <row r="34" spans="2:10" ht="33" customHeight="1" x14ac:dyDescent="0.35">
      <c r="B34" s="375"/>
      <c r="C34" s="219" t="s">
        <v>236</v>
      </c>
      <c r="D34" s="160"/>
      <c r="E34" s="218">
        <v>2</v>
      </c>
      <c r="F34" s="218">
        <f>D34*E34</f>
        <v>0</v>
      </c>
      <c r="G34" s="216"/>
      <c r="H34" s="216"/>
    </row>
    <row r="35" spans="2:10" x14ac:dyDescent="0.35">
      <c r="B35" s="117"/>
    </row>
    <row r="36" spans="2:10" s="48" customFormat="1" ht="42.6" customHeight="1" x14ac:dyDescent="0.4">
      <c r="B36" s="81"/>
      <c r="C36" s="406" t="s">
        <v>127</v>
      </c>
      <c r="D36" s="406"/>
      <c r="E36" s="274" t="s">
        <v>128</v>
      </c>
      <c r="F36" s="274" t="s">
        <v>129</v>
      </c>
      <c r="G36" s="274" t="s">
        <v>9</v>
      </c>
      <c r="H36" s="274" t="s">
        <v>10</v>
      </c>
    </row>
    <row r="37" spans="2:10" s="48" customFormat="1" ht="50.1" customHeight="1" x14ac:dyDescent="0.35">
      <c r="B37" s="261" t="s">
        <v>141</v>
      </c>
      <c r="C37" s="407"/>
      <c r="D37" s="407"/>
      <c r="E37" s="161">
        <f>4*SUM(E33:E34)</f>
        <v>24</v>
      </c>
      <c r="F37" s="262">
        <f>SUM(F33:F34)</f>
        <v>0</v>
      </c>
      <c r="G37" s="163"/>
      <c r="H37" s="163"/>
    </row>
    <row r="38" spans="2:10" ht="69.900000000000006" customHeight="1" x14ac:dyDescent="0.35"/>
    <row r="39" spans="2:10" s="48" customFormat="1" ht="38.1" customHeight="1" x14ac:dyDescent="0.35">
      <c r="B39" s="350" t="s">
        <v>142</v>
      </c>
      <c r="C39" s="351"/>
      <c r="D39" s="351"/>
      <c r="E39" s="351"/>
      <c r="F39" s="351"/>
      <c r="G39" s="351"/>
      <c r="H39" s="352"/>
    </row>
    <row r="40" spans="2:10" s="130" customFormat="1" ht="23.4" x14ac:dyDescent="0.45">
      <c r="B40" s="106"/>
    </row>
    <row r="41" spans="2:10" s="48" customFormat="1" ht="23.4" x14ac:dyDescent="0.45">
      <c r="B41" s="194" t="s">
        <v>143</v>
      </c>
    </row>
    <row r="42" spans="2:10" s="48" customFormat="1" x14ac:dyDescent="0.35">
      <c r="B42" s="51"/>
      <c r="C42" s="52"/>
      <c r="D42" s="156"/>
    </row>
    <row r="43" spans="2:10" s="48" customFormat="1" ht="33.9" customHeight="1" x14ac:dyDescent="0.35">
      <c r="C43" s="265" t="s">
        <v>44</v>
      </c>
      <c r="D43" s="265" t="s">
        <v>45</v>
      </c>
      <c r="E43" s="327" t="s">
        <v>46</v>
      </c>
      <c r="F43" s="327"/>
      <c r="G43" s="327"/>
      <c r="H43" s="265" t="s">
        <v>10</v>
      </c>
    </row>
    <row r="44" spans="2:10" s="48" customFormat="1" ht="54" x14ac:dyDescent="0.35">
      <c r="B44" s="335" t="s">
        <v>47</v>
      </c>
      <c r="C44" s="193" t="s">
        <v>48</v>
      </c>
      <c r="D44" s="168"/>
      <c r="E44" s="409"/>
      <c r="F44" s="410"/>
      <c r="G44" s="411"/>
      <c r="H44" s="135"/>
      <c r="J44" s="99"/>
    </row>
    <row r="45" spans="2:10" s="48" customFormat="1" ht="117.75" customHeight="1" x14ac:dyDescent="0.35">
      <c r="B45" s="356"/>
      <c r="C45" s="184" t="s">
        <v>49</v>
      </c>
      <c r="D45" s="168"/>
      <c r="E45" s="169"/>
      <c r="F45" s="170"/>
      <c r="G45" s="182"/>
      <c r="H45" s="189"/>
      <c r="I45" s="164"/>
      <c r="J45" s="99"/>
    </row>
    <row r="46" spans="2:10" s="48" customFormat="1" ht="36" x14ac:dyDescent="0.35">
      <c r="B46" s="356"/>
      <c r="C46" s="185" t="s">
        <v>51</v>
      </c>
      <c r="D46" s="171"/>
      <c r="E46" s="357"/>
      <c r="F46" s="358"/>
      <c r="G46" s="359"/>
      <c r="H46" s="190"/>
    </row>
    <row r="47" spans="2:10" s="48" customFormat="1" ht="36" x14ac:dyDescent="0.35">
      <c r="B47" s="356"/>
      <c r="C47" s="187" t="s">
        <v>144</v>
      </c>
      <c r="D47" s="188"/>
      <c r="E47" s="360"/>
      <c r="F47" s="361"/>
      <c r="G47" s="362"/>
      <c r="H47" s="191"/>
      <c r="I47" s="38"/>
      <c r="J47" s="38"/>
    </row>
    <row r="48" spans="2:10" s="48" customFormat="1" ht="18" customHeight="1" x14ac:dyDescent="0.35">
      <c r="B48" s="336"/>
      <c r="C48" s="186" t="s">
        <v>145</v>
      </c>
      <c r="D48" s="183">
        <f>SUM(D44:D47)</f>
        <v>0</v>
      </c>
      <c r="E48" s="363"/>
      <c r="F48" s="364"/>
      <c r="G48" s="365"/>
      <c r="H48" s="192"/>
    </row>
    <row r="49" spans="2:8" x14ac:dyDescent="0.35">
      <c r="B49" s="117"/>
    </row>
    <row r="50" spans="2:8" s="48" customFormat="1" ht="38.1" customHeight="1" x14ac:dyDescent="0.45">
      <c r="B50" s="194" t="s">
        <v>146</v>
      </c>
    </row>
    <row r="51" spans="2:8" s="48" customFormat="1" ht="14.4" customHeight="1" x14ac:dyDescent="0.45">
      <c r="B51" s="194"/>
    </row>
    <row r="52" spans="2:8" ht="21" x14ac:dyDescent="0.35">
      <c r="C52" s="265" t="s">
        <v>44</v>
      </c>
      <c r="D52" s="265" t="s">
        <v>147</v>
      </c>
      <c r="E52" s="327" t="s">
        <v>46</v>
      </c>
      <c r="F52" s="327"/>
      <c r="G52" s="327"/>
      <c r="H52" s="265" t="s">
        <v>10</v>
      </c>
    </row>
    <row r="53" spans="2:8" x14ac:dyDescent="0.35">
      <c r="B53" s="341" t="s">
        <v>148</v>
      </c>
      <c r="C53" s="224" t="s">
        <v>237</v>
      </c>
      <c r="D53" s="168"/>
      <c r="E53" s="400"/>
      <c r="F53" s="401"/>
      <c r="G53" s="402"/>
      <c r="H53" s="114"/>
    </row>
    <row r="54" spans="2:8" ht="33" customHeight="1" x14ac:dyDescent="0.35">
      <c r="B54" s="341"/>
      <c r="C54" s="198" t="s">
        <v>53</v>
      </c>
      <c r="D54" s="37">
        <f>+SUM(D53:D53)</f>
        <v>0</v>
      </c>
      <c r="E54" s="392"/>
      <c r="F54" s="392"/>
      <c r="G54" s="392"/>
      <c r="H54" s="114"/>
    </row>
    <row r="56" spans="2:8" s="48" customFormat="1" ht="42.6" customHeight="1" x14ac:dyDescent="0.4">
      <c r="B56" s="81"/>
      <c r="C56" s="269" t="s">
        <v>127</v>
      </c>
      <c r="D56" s="260" t="s">
        <v>129</v>
      </c>
      <c r="E56" s="327" t="s">
        <v>46</v>
      </c>
      <c r="F56" s="327"/>
      <c r="G56" s="327"/>
      <c r="H56" s="260" t="s">
        <v>10</v>
      </c>
    </row>
    <row r="57" spans="2:8" s="48" customFormat="1" ht="38.4" customHeight="1" x14ac:dyDescent="0.35">
      <c r="B57" s="261" t="s">
        <v>150</v>
      </c>
      <c r="C57" s="270"/>
      <c r="D57" s="199">
        <f>D54+D48</f>
        <v>0</v>
      </c>
      <c r="E57" s="330"/>
      <c r="F57" s="331"/>
      <c r="G57" s="332"/>
      <c r="H57" s="163"/>
    </row>
    <row r="60" spans="2:8" s="48" customFormat="1" ht="33" customHeight="1" x14ac:dyDescent="0.35">
      <c r="B60" s="350" t="s">
        <v>151</v>
      </c>
      <c r="C60" s="351"/>
      <c r="D60" s="351"/>
      <c r="E60" s="351"/>
      <c r="F60" s="351"/>
      <c r="G60" s="351"/>
      <c r="H60" s="352"/>
    </row>
    <row r="61" spans="2:8" s="48" customFormat="1" ht="17.399999999999999" customHeight="1" x14ac:dyDescent="0.35"/>
    <row r="62" spans="2:8" s="48" customFormat="1" ht="43.5" customHeight="1" x14ac:dyDescent="0.35">
      <c r="B62" s="271" t="s">
        <v>26</v>
      </c>
      <c r="C62" s="202">
        <f>F28</f>
        <v>0</v>
      </c>
      <c r="G62" s="204" t="s">
        <v>62</v>
      </c>
      <c r="H62" s="203" t="s">
        <v>63</v>
      </c>
    </row>
    <row r="63" spans="2:8" s="48" customFormat="1" ht="39.6" customHeight="1" x14ac:dyDescent="0.35">
      <c r="B63" s="271" t="s">
        <v>141</v>
      </c>
      <c r="C63" s="200">
        <f>F37</f>
        <v>0</v>
      </c>
      <c r="G63" s="205"/>
      <c r="H63" s="203" t="s">
        <v>64</v>
      </c>
    </row>
    <row r="64" spans="2:8" s="48" customFormat="1" ht="39.6" customHeight="1" x14ac:dyDescent="0.35">
      <c r="B64" s="271" t="s">
        <v>150</v>
      </c>
      <c r="C64" s="201">
        <f>D57</f>
        <v>0</v>
      </c>
      <c r="G64" s="205"/>
      <c r="H64" s="203" t="s">
        <v>65</v>
      </c>
    </row>
    <row r="65" spans="2:8" s="48" customFormat="1" ht="39.6" customHeight="1" x14ac:dyDescent="0.35">
      <c r="B65" s="271" t="s">
        <v>152</v>
      </c>
      <c r="C65" s="272">
        <f>C62+C63</f>
        <v>0</v>
      </c>
      <c r="G65" s="206"/>
      <c r="H65" s="203" t="s">
        <v>66</v>
      </c>
    </row>
    <row r="66" spans="2:8" s="48" customFormat="1" ht="39.6" customHeight="1" x14ac:dyDescent="0.35">
      <c r="B66" s="271" t="s">
        <v>153</v>
      </c>
      <c r="C66" s="272">
        <f>C62+C63+C64</f>
        <v>0</v>
      </c>
      <c r="G66" s="207" t="s">
        <v>67</v>
      </c>
      <c r="H66" s="203" t="s">
        <v>68</v>
      </c>
    </row>
    <row r="67" spans="2:8" s="48" customFormat="1" ht="36" x14ac:dyDescent="0.35">
      <c r="G67" s="208"/>
      <c r="H67" s="203" t="s">
        <v>69</v>
      </c>
    </row>
    <row r="68" spans="2:8" s="48" customFormat="1" ht="47.4" customHeight="1" x14ac:dyDescent="0.35">
      <c r="G68" s="208"/>
      <c r="H68" s="203" t="s">
        <v>70</v>
      </c>
    </row>
    <row r="69" spans="2:8" s="48" customFormat="1" ht="36" x14ac:dyDescent="0.35">
      <c r="G69" s="209"/>
      <c r="H69" s="203" t="s">
        <v>71</v>
      </c>
    </row>
    <row r="70" spans="2:8" s="48" customFormat="1" ht="38.4" customHeight="1" x14ac:dyDescent="0.35">
      <c r="B70" s="353" t="s">
        <v>154</v>
      </c>
      <c r="C70" s="355" t="str">
        <f>IF(OR(C65=0,C28=""),"",IF(OR(AND(C28="Sans études avec infrastructure",C65&lt;22),AND(C28="Sans études sans infrastructure",C65&lt;21),AND(C28="Avec études sans infrastructure",C65&lt;26),AND(C28="Avec études avec infrastructure",C65&lt;27)),"Avis défavorable",IF(OR(AND(C28="Sans études avec infrastructure",C65&lt;43,C65&gt;21),AND(C28="Sans études sans infrastructure",C65&lt;41,C65&gt;20),AND(C28="Avec études sans infrastructure",C65&lt;51,C65&gt;25),AND(C28="Avec études avec infrastructure",C65&lt;53,C65&gt;26)),"Avis d'ajournement",IF(OR(AND(C28="Sans études avec infrastructure",C65&gt;42),AND(C28="Sans études sans infrastructure",C65&gt;40),AND(C28="Avec études sans infrastructure",C65&gt;50),AND(C28="Avec études avec infrastructure",C65&gt;52)),"Avis favorable"))))</f>
        <v/>
      </c>
      <c r="G70" s="210" t="s">
        <v>72</v>
      </c>
      <c r="H70" s="203" t="s">
        <v>73</v>
      </c>
    </row>
    <row r="71" spans="2:8" s="48" customFormat="1" ht="38.4" customHeight="1" x14ac:dyDescent="0.35">
      <c r="B71" s="353"/>
      <c r="C71" s="355"/>
      <c r="G71" s="211"/>
      <c r="H71" s="203" t="s">
        <v>74</v>
      </c>
    </row>
    <row r="72" spans="2:8" s="48" customFormat="1" ht="38.4" customHeight="1" x14ac:dyDescent="0.35">
      <c r="B72" s="353"/>
      <c r="C72" s="355"/>
      <c r="G72" s="211"/>
      <c r="H72" s="203" t="s">
        <v>75</v>
      </c>
    </row>
    <row r="73" spans="2:8" s="48" customFormat="1" ht="38.4" customHeight="1" x14ac:dyDescent="0.35">
      <c r="B73" s="354"/>
      <c r="C73" s="355"/>
      <c r="G73" s="212"/>
      <c r="H73" s="203" t="s">
        <v>76</v>
      </c>
    </row>
    <row r="74" spans="2:8" s="48" customFormat="1" ht="38.4" customHeight="1" x14ac:dyDescent="0.35"/>
    <row r="75" spans="2:8" s="48" customFormat="1" ht="38.4" customHeight="1" x14ac:dyDescent="0.35"/>
    <row r="76" spans="2:8" s="48" customFormat="1" ht="21" x14ac:dyDescent="0.4">
      <c r="B76" s="174"/>
      <c r="C76" s="80"/>
      <c r="D76" s="156"/>
      <c r="E76" s="156"/>
      <c r="F76" s="156"/>
    </row>
    <row r="77" spans="2:8" s="48" customFormat="1" ht="18" customHeight="1" x14ac:dyDescent="0.35">
      <c r="B77" s="334" t="s">
        <v>77</v>
      </c>
      <c r="C77" s="304"/>
      <c r="D77" s="304"/>
      <c r="E77" s="304"/>
      <c r="F77" s="304"/>
      <c r="G77" s="304"/>
      <c r="H77" s="304"/>
    </row>
    <row r="78" spans="2:8" s="48" customFormat="1" ht="18" customHeight="1" x14ac:dyDescent="0.35">
      <c r="B78" s="334"/>
      <c r="C78" s="304"/>
      <c r="D78" s="304"/>
      <c r="E78" s="304"/>
      <c r="F78" s="304"/>
      <c r="G78" s="304"/>
      <c r="H78" s="304"/>
    </row>
    <row r="79" spans="2:8" s="48" customFormat="1" ht="18" customHeight="1" x14ac:dyDescent="0.35">
      <c r="B79" s="334"/>
      <c r="C79" s="304"/>
      <c r="D79" s="304"/>
      <c r="E79" s="304"/>
      <c r="F79" s="304"/>
      <c r="G79" s="304"/>
      <c r="H79" s="304"/>
    </row>
    <row r="80" spans="2:8" s="48" customFormat="1" ht="18" customHeight="1" x14ac:dyDescent="0.35">
      <c r="B80" s="334"/>
      <c r="C80" s="304"/>
      <c r="D80" s="304"/>
      <c r="E80" s="304"/>
      <c r="F80" s="304"/>
      <c r="G80" s="304"/>
      <c r="H80" s="304"/>
    </row>
    <row r="81" spans="2:8" s="48" customFormat="1" ht="18" customHeight="1" x14ac:dyDescent="0.35">
      <c r="B81" s="334"/>
      <c r="C81" s="304"/>
      <c r="D81" s="304"/>
      <c r="E81" s="304"/>
      <c r="F81" s="304"/>
      <c r="G81" s="304"/>
      <c r="H81" s="304"/>
    </row>
    <row r="82" spans="2:8" s="48" customFormat="1" ht="32.4" customHeight="1" x14ac:dyDescent="0.4">
      <c r="B82" s="81"/>
      <c r="C82" s="115"/>
      <c r="D82" s="175"/>
      <c r="E82" s="175"/>
      <c r="F82" s="175"/>
      <c r="G82" s="164"/>
      <c r="H82" s="164"/>
    </row>
    <row r="83" spans="2:8" s="48" customFormat="1" ht="32.4" customHeight="1" x14ac:dyDescent="0.35">
      <c r="B83" s="213" t="s">
        <v>78</v>
      </c>
      <c r="C83" s="329"/>
      <c r="D83" s="329"/>
      <c r="E83" s="329"/>
      <c r="F83" s="329"/>
      <c r="G83" s="329"/>
      <c r="H83" s="329"/>
    </row>
    <row r="84" spans="2:8" s="48" customFormat="1" ht="32.4" customHeight="1" x14ac:dyDescent="0.35">
      <c r="B84" s="213" t="s">
        <v>79</v>
      </c>
      <c r="C84" s="329"/>
      <c r="D84" s="329"/>
      <c r="E84" s="329"/>
      <c r="F84" s="329"/>
      <c r="G84" s="329"/>
      <c r="H84" s="329"/>
    </row>
    <row r="85" spans="2:8" s="48" customFormat="1" ht="32.4" customHeight="1" x14ac:dyDescent="0.35">
      <c r="B85" s="213" t="s">
        <v>80</v>
      </c>
      <c r="C85" s="329"/>
      <c r="D85" s="329"/>
      <c r="E85" s="329"/>
      <c r="F85" s="329"/>
      <c r="G85" s="329"/>
      <c r="H85" s="329"/>
    </row>
    <row r="86" spans="2:8" s="48" customFormat="1" ht="32.4" customHeight="1" x14ac:dyDescent="0.35">
      <c r="B86" s="213" t="s">
        <v>81</v>
      </c>
      <c r="C86" s="329"/>
      <c r="D86" s="329"/>
      <c r="E86" s="329"/>
      <c r="F86" s="329"/>
      <c r="G86" s="329"/>
      <c r="H86" s="329"/>
    </row>
    <row r="87" spans="2:8" s="48" customFormat="1" ht="32.4" customHeight="1" x14ac:dyDescent="0.35">
      <c r="B87" s="213" t="s">
        <v>155</v>
      </c>
      <c r="C87" s="329"/>
      <c r="D87" s="329"/>
      <c r="E87" s="329"/>
      <c r="F87" s="329"/>
      <c r="G87" s="329"/>
      <c r="H87" s="329"/>
    </row>
    <row r="88" spans="2:8" s="48" customFormat="1" ht="32.4" customHeight="1" x14ac:dyDescent="0.35">
      <c r="B88" s="213" t="s">
        <v>83</v>
      </c>
      <c r="C88" s="329"/>
      <c r="D88" s="329"/>
      <c r="E88" s="329"/>
      <c r="F88" s="329"/>
      <c r="G88" s="329"/>
      <c r="H88" s="329"/>
    </row>
    <row r="89" spans="2:8" s="48" customFormat="1" ht="32.4" customHeight="1" x14ac:dyDescent="0.35">
      <c r="B89" s="213" t="s">
        <v>84</v>
      </c>
      <c r="C89" s="333" t="s">
        <v>85</v>
      </c>
      <c r="D89" s="333"/>
      <c r="E89" s="333"/>
      <c r="F89" s="333"/>
      <c r="G89" s="333"/>
      <c r="H89" s="333"/>
    </row>
    <row r="90" spans="2:8" s="48" customFormat="1" ht="32.4" customHeight="1" x14ac:dyDescent="0.35">
      <c r="B90" s="213" t="s">
        <v>86</v>
      </c>
      <c r="C90" s="329"/>
      <c r="D90" s="329"/>
      <c r="E90" s="329"/>
      <c r="F90" s="329"/>
      <c r="G90" s="329"/>
      <c r="H90" s="329"/>
    </row>
    <row r="91" spans="2:8" s="48" customFormat="1" ht="21" x14ac:dyDescent="0.4">
      <c r="B91" s="81"/>
    </row>
  </sheetData>
  <mergeCells count="51">
    <mergeCell ref="C89:H89"/>
    <mergeCell ref="C90:H90"/>
    <mergeCell ref="B77:B81"/>
    <mergeCell ref="C77:H81"/>
    <mergeCell ref="C83:H83"/>
    <mergeCell ref="C84:H84"/>
    <mergeCell ref="C85:H85"/>
    <mergeCell ref="C86:H86"/>
    <mergeCell ref="C87:H87"/>
    <mergeCell ref="C36:D36"/>
    <mergeCell ref="C37:D37"/>
    <mergeCell ref="B39:H39"/>
    <mergeCell ref="E43:G43"/>
    <mergeCell ref="C88:H88"/>
    <mergeCell ref="E57:G57"/>
    <mergeCell ref="B60:H60"/>
    <mergeCell ref="B70:B73"/>
    <mergeCell ref="C70:C73"/>
    <mergeCell ref="B44:B48"/>
    <mergeCell ref="E44:G44"/>
    <mergeCell ref="E46:G46"/>
    <mergeCell ref="E47:G47"/>
    <mergeCell ref="E48:G48"/>
    <mergeCell ref="E53:G53"/>
    <mergeCell ref="E56:G56"/>
    <mergeCell ref="B24:B25"/>
    <mergeCell ref="B27:B28"/>
    <mergeCell ref="C27:D27"/>
    <mergeCell ref="C28:D28"/>
    <mergeCell ref="B30:H30"/>
    <mergeCell ref="G15:G16"/>
    <mergeCell ref="H15:H16"/>
    <mergeCell ref="B13:H13"/>
    <mergeCell ref="B18:B19"/>
    <mergeCell ref="B20:B22"/>
    <mergeCell ref="B2:H2"/>
    <mergeCell ref="E52:G52"/>
    <mergeCell ref="B53:B54"/>
    <mergeCell ref="E54:G54"/>
    <mergeCell ref="B32:B34"/>
    <mergeCell ref="C7:H7"/>
    <mergeCell ref="C8:H8"/>
    <mergeCell ref="C9:H9"/>
    <mergeCell ref="C6:H6"/>
    <mergeCell ref="C4:H4"/>
    <mergeCell ref="C5:H5"/>
    <mergeCell ref="C10:H10"/>
    <mergeCell ref="C15:C16"/>
    <mergeCell ref="D15:D16"/>
    <mergeCell ref="E15:E16"/>
    <mergeCell ref="F15:F16"/>
  </mergeCells>
  <conditionalFormatting sqref="C70">
    <cfRule type="containsText" dxfId="29" priority="1" operator="containsText" text="Avis d'ajournement">
      <formula>NOT(ISERROR(SEARCH("Avis d'ajournement",C70)))</formula>
    </cfRule>
    <cfRule type="containsText" dxfId="28" priority="2" operator="containsText" text="Avis défavorable">
      <formula>NOT(ISERROR(SEARCH("Avis défavorable",C70)))</formula>
    </cfRule>
    <cfRule type="containsText" dxfId="27" priority="3" operator="containsText" text="Avis favorable">
      <formula>NOT(ISERROR(SEARCH("Avis favorable",C70)))</formula>
    </cfRule>
  </conditionalFormatting>
  <dataValidations count="7">
    <dataValidation type="list" allowBlank="1" showInputMessage="1" showErrorMessage="1" sqref="D17:D22 D33:D34" xr:uid="{CC427DB7-BB64-465E-939A-2C7B610921C5}">
      <formula1>"1,2,3,4"</formula1>
    </dataValidation>
    <dataValidation type="list" allowBlank="1" showInputMessage="1" showErrorMessage="1" sqref="D23" xr:uid="{9D1BFDE9-6494-440C-BC04-A7253D6B0F50}">
      <formula1>"Projet sans infrastructure,1,2,3,4"</formula1>
    </dataValidation>
    <dataValidation type="list" allowBlank="1" showInputMessage="1" showErrorMessage="1" sqref="D24:D25" xr:uid="{7DCA3661-3C46-4847-8E11-BB1CEF519B4A}">
      <formula1>"Projet sans études,1,2,3,4"</formula1>
    </dataValidation>
    <dataValidation type="list" allowBlank="1" showInputMessage="1" showErrorMessage="1" sqref="C28" xr:uid="{87B5C099-091A-4BBD-8F69-6B4561390086}">
      <formula1>"Sans études avec infrastructure, Sans études sans infrastructure,Avec études sans infrastructure,Avec études avec infrastructure"</formula1>
    </dataValidation>
    <dataValidation type="list" allowBlank="1" showInputMessage="1" showErrorMessage="1" sqref="D44 D46:D47 D53" xr:uid="{71B40E04-0FCB-4611-9CD1-D865A5D03004}">
      <formula1>"0,1"</formula1>
    </dataValidation>
    <dataValidation type="list" allowBlank="1" showInputMessage="1" showErrorMessage="1" sqref="D45" xr:uid="{CEE98338-6A33-4455-BB17-A134ED93C63F}">
      <formula1>"0,1,2"</formula1>
    </dataValidation>
    <dataValidation type="list" allowBlank="1" showInputMessage="1" showErrorMessage="1" sqref="C37 C57" xr:uid="{64DE1F74-1A53-4B81-A7EC-88DEB41A24EA}">
      <formula1>"Tout domaine d'intervention"</formula1>
    </dataValidation>
  </dataValidation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57E4E-C8E4-460B-BBF2-21A1176F196F}">
  <sheetPr>
    <tabColor rgb="FFFFFF00"/>
  </sheetPr>
  <dimension ref="A1:P94"/>
  <sheetViews>
    <sheetView showGridLines="0" topLeftCell="A31" zoomScale="55" zoomScaleNormal="55" workbookViewId="0">
      <selection activeCell="C28" sqref="C28:D28"/>
    </sheetView>
  </sheetViews>
  <sheetFormatPr baseColWidth="10" defaultColWidth="11.44140625" defaultRowHeight="18" x14ac:dyDescent="0.35"/>
  <cols>
    <col min="1" max="1" width="27.6640625" style="31" customWidth="1"/>
    <col min="2" max="2" width="38.44140625" style="31" customWidth="1"/>
    <col min="3" max="3" width="123.6640625" style="31" customWidth="1"/>
    <col min="4" max="4" width="19.5546875" style="31" customWidth="1"/>
    <col min="5" max="5" width="20.44140625" style="31" customWidth="1"/>
    <col min="6" max="6" width="20.88671875" style="31" customWidth="1"/>
    <col min="7" max="7" width="83.44140625" style="31" customWidth="1"/>
    <col min="8" max="8" width="90.5546875" style="31" customWidth="1"/>
    <col min="9" max="12" width="11.44140625" style="31"/>
    <col min="13" max="13" width="65" style="31" customWidth="1"/>
    <col min="14" max="16384" width="11.44140625" style="31"/>
  </cols>
  <sheetData>
    <row r="1" spans="1:16" s="48" customFormat="1" ht="99.75" customHeight="1" x14ac:dyDescent="0.35"/>
    <row r="2" spans="1:16" s="48" customFormat="1" ht="52.5" customHeight="1" x14ac:dyDescent="0.35">
      <c r="B2" s="286" t="s">
        <v>238</v>
      </c>
      <c r="C2" s="286"/>
      <c r="D2" s="286"/>
      <c r="E2" s="286"/>
      <c r="F2" s="286"/>
      <c r="G2" s="286"/>
      <c r="H2" s="286"/>
    </row>
    <row r="3" spans="1:16" x14ac:dyDescent="0.35">
      <c r="B3" s="48"/>
      <c r="C3" s="49"/>
      <c r="D3" s="49"/>
      <c r="E3" s="49"/>
    </row>
    <row r="4" spans="1:16" ht="21" x14ac:dyDescent="0.35">
      <c r="B4" s="176" t="s">
        <v>111</v>
      </c>
      <c r="C4" s="372"/>
      <c r="D4" s="372"/>
      <c r="E4" s="372"/>
      <c r="F4" s="372"/>
      <c r="G4" s="372"/>
      <c r="H4" s="372"/>
    </row>
    <row r="5" spans="1:16" ht="21" x14ac:dyDescent="0.35">
      <c r="B5" s="176" t="s">
        <v>112</v>
      </c>
      <c r="C5" s="372"/>
      <c r="D5" s="372"/>
      <c r="E5" s="372"/>
      <c r="F5" s="372"/>
      <c r="G5" s="372"/>
      <c r="H5" s="372"/>
    </row>
    <row r="6" spans="1:16" ht="47.4" customHeight="1" x14ac:dyDescent="0.35">
      <c r="B6" s="176" t="s">
        <v>239</v>
      </c>
      <c r="C6" s="337" t="s">
        <v>240</v>
      </c>
      <c r="D6" s="337"/>
      <c r="E6" s="337"/>
      <c r="F6" s="337"/>
      <c r="G6" s="337"/>
      <c r="H6" s="337"/>
    </row>
    <row r="7" spans="1:16" ht="55.5" customHeight="1" x14ac:dyDescent="0.35">
      <c r="B7" s="176" t="s">
        <v>241</v>
      </c>
      <c r="C7" s="337" t="s">
        <v>242</v>
      </c>
      <c r="D7" s="337"/>
      <c r="E7" s="337"/>
      <c r="F7" s="337"/>
      <c r="G7" s="337"/>
      <c r="H7" s="337"/>
    </row>
    <row r="8" spans="1:16" ht="30.75" customHeight="1" x14ac:dyDescent="0.35">
      <c r="B8" s="176" t="s">
        <v>117</v>
      </c>
      <c r="C8" s="372"/>
      <c r="D8" s="372"/>
      <c r="E8" s="372"/>
      <c r="F8" s="372"/>
      <c r="G8" s="372"/>
      <c r="H8" s="372"/>
    </row>
    <row r="9" spans="1:16" ht="42" x14ac:dyDescent="0.35">
      <c r="B9" s="176" t="s">
        <v>118</v>
      </c>
      <c r="C9" s="372"/>
      <c r="D9" s="372"/>
      <c r="E9" s="372"/>
      <c r="F9" s="372"/>
      <c r="G9" s="372"/>
      <c r="H9" s="372"/>
    </row>
    <row r="10" spans="1:16" ht="21" x14ac:dyDescent="0.35">
      <c r="B10" s="176" t="s">
        <v>119</v>
      </c>
      <c r="C10" s="379"/>
      <c r="D10" s="380"/>
      <c r="E10" s="380"/>
      <c r="F10" s="380"/>
      <c r="G10" s="380"/>
      <c r="H10" s="381"/>
    </row>
    <row r="11" spans="1:16" x14ac:dyDescent="0.35">
      <c r="B11" s="48"/>
      <c r="C11" s="49"/>
      <c r="D11" s="49"/>
      <c r="E11" s="49"/>
    </row>
    <row r="12" spans="1:16" x14ac:dyDescent="0.35">
      <c r="B12" s="48"/>
      <c r="C12" s="49"/>
      <c r="D12" s="49"/>
      <c r="E12" s="49"/>
    </row>
    <row r="13" spans="1:16" s="48" customFormat="1" ht="44.1" customHeight="1" x14ac:dyDescent="0.35">
      <c r="B13" s="350" t="s">
        <v>120</v>
      </c>
      <c r="C13" s="351"/>
      <c r="D13" s="351"/>
      <c r="E13" s="351"/>
      <c r="F13" s="351"/>
      <c r="G13" s="351"/>
      <c r="H13" s="352"/>
    </row>
    <row r="14" spans="1:16" ht="23.4" x14ac:dyDescent="0.45">
      <c r="B14" s="106"/>
      <c r="C14" s="32"/>
      <c r="D14" s="91"/>
      <c r="E14" s="33"/>
      <c r="F14" s="33"/>
      <c r="G14" s="34"/>
      <c r="H14" s="34"/>
      <c r="M14" s="92"/>
      <c r="N14" s="93"/>
      <c r="O14" s="93"/>
      <c r="P14" s="93"/>
    </row>
    <row r="15" spans="1:16" ht="39.9" customHeight="1" x14ac:dyDescent="0.35">
      <c r="A15" s="31" t="s">
        <v>4</v>
      </c>
      <c r="B15" s="155"/>
      <c r="C15" s="335" t="s">
        <v>121</v>
      </c>
      <c r="D15" s="335" t="s">
        <v>122</v>
      </c>
      <c r="E15" s="335" t="s">
        <v>123</v>
      </c>
      <c r="F15" s="335" t="s">
        <v>8</v>
      </c>
      <c r="G15" s="335" t="s">
        <v>9</v>
      </c>
      <c r="H15" s="335" t="s">
        <v>10</v>
      </c>
      <c r="J15" s="48"/>
    </row>
    <row r="16" spans="1:16" ht="39.9" customHeight="1" x14ac:dyDescent="0.35">
      <c r="B16" s="155"/>
      <c r="C16" s="336"/>
      <c r="D16" s="336"/>
      <c r="E16" s="336"/>
      <c r="F16" s="336"/>
      <c r="G16" s="336"/>
      <c r="H16" s="336"/>
      <c r="J16" s="131"/>
    </row>
    <row r="17" spans="2:16" ht="36" x14ac:dyDescent="0.35">
      <c r="B17" s="195" t="s">
        <v>11</v>
      </c>
      <c r="C17" s="35" t="s">
        <v>124</v>
      </c>
      <c r="D17" s="160"/>
      <c r="E17" s="36">
        <v>4</v>
      </c>
      <c r="F17" s="160">
        <f t="shared" ref="F17:F22" si="0">D17*E17</f>
        <v>0</v>
      </c>
      <c r="G17" s="36" t="s">
        <v>13</v>
      </c>
      <c r="H17" s="37"/>
      <c r="J17" s="132"/>
    </row>
    <row r="18" spans="2:16" ht="36" x14ac:dyDescent="0.35">
      <c r="B18" s="369" t="s">
        <v>14</v>
      </c>
      <c r="C18" s="35" t="s">
        <v>15</v>
      </c>
      <c r="D18" s="160"/>
      <c r="E18" s="36">
        <v>4</v>
      </c>
      <c r="F18" s="160">
        <f t="shared" si="0"/>
        <v>0</v>
      </c>
      <c r="G18" s="36" t="s">
        <v>13</v>
      </c>
      <c r="H18" s="37"/>
      <c r="J18" s="131"/>
    </row>
    <row r="19" spans="2:16" ht="72" x14ac:dyDescent="0.35">
      <c r="B19" s="370"/>
      <c r="C19" s="35" t="s">
        <v>16</v>
      </c>
      <c r="D19" s="160"/>
      <c r="E19" s="36">
        <v>5</v>
      </c>
      <c r="F19" s="160">
        <f t="shared" si="0"/>
        <v>0</v>
      </c>
      <c r="G19" s="36" t="s">
        <v>13</v>
      </c>
      <c r="H19" s="37"/>
      <c r="J19" s="131"/>
    </row>
    <row r="20" spans="2:16" ht="36" customHeight="1" x14ac:dyDescent="0.35">
      <c r="B20" s="373" t="s">
        <v>17</v>
      </c>
      <c r="C20" s="35" t="s">
        <v>18</v>
      </c>
      <c r="D20" s="160"/>
      <c r="E20" s="36">
        <v>3</v>
      </c>
      <c r="F20" s="160">
        <f t="shared" si="0"/>
        <v>0</v>
      </c>
      <c r="G20" s="36"/>
      <c r="H20" s="37"/>
      <c r="J20" s="98"/>
    </row>
    <row r="21" spans="2:16" ht="18" customHeight="1" x14ac:dyDescent="0.35">
      <c r="B21" s="374"/>
      <c r="C21" s="35" t="s">
        <v>19</v>
      </c>
      <c r="D21" s="160"/>
      <c r="E21" s="36">
        <v>2</v>
      </c>
      <c r="F21" s="160">
        <f t="shared" si="0"/>
        <v>0</v>
      </c>
      <c r="G21" s="36"/>
      <c r="H21" s="37"/>
      <c r="J21" s="98"/>
    </row>
    <row r="22" spans="2:16" ht="72" customHeight="1" x14ac:dyDescent="0.35">
      <c r="B22" s="375"/>
      <c r="C22" s="35" t="s">
        <v>20</v>
      </c>
      <c r="D22" s="160"/>
      <c r="E22" s="36">
        <v>2</v>
      </c>
      <c r="F22" s="160">
        <f t="shared" si="0"/>
        <v>0</v>
      </c>
      <c r="G22" s="36"/>
      <c r="H22" s="37"/>
      <c r="J22" s="98"/>
    </row>
    <row r="23" spans="2:16" ht="123" customHeight="1" x14ac:dyDescent="0.35">
      <c r="B23" s="253" t="s">
        <v>159</v>
      </c>
      <c r="C23" s="35" t="s">
        <v>22</v>
      </c>
      <c r="D23" s="160"/>
      <c r="E23" s="36">
        <v>1</v>
      </c>
      <c r="F23" s="160">
        <f>IF(D23="Projet sans infrastructure","N/A",D23*E23)</f>
        <v>0</v>
      </c>
      <c r="G23" s="36" t="s">
        <v>13</v>
      </c>
      <c r="H23" s="37"/>
      <c r="J23" s="98"/>
      <c r="K23" s="94"/>
    </row>
    <row r="24" spans="2:16" ht="36" customHeight="1" x14ac:dyDescent="0.35">
      <c r="B24" s="369" t="s">
        <v>126</v>
      </c>
      <c r="C24" s="35" t="s">
        <v>24</v>
      </c>
      <c r="D24" s="160"/>
      <c r="E24" s="36">
        <v>3</v>
      </c>
      <c r="F24" s="160">
        <f>IF(D24="Projet sans études","N/A",D24*E24)</f>
        <v>0</v>
      </c>
      <c r="G24" s="36" t="s">
        <v>13</v>
      </c>
      <c r="H24" s="37"/>
      <c r="J24" s="98"/>
    </row>
    <row r="25" spans="2:16" ht="57.9" customHeight="1" x14ac:dyDescent="0.35">
      <c r="B25" s="370"/>
      <c r="C25" s="35" t="s">
        <v>25</v>
      </c>
      <c r="D25" s="160"/>
      <c r="E25" s="36">
        <v>2</v>
      </c>
      <c r="F25" s="160">
        <f>IF(D25="Projet sans études","N/A",D25*E25)</f>
        <v>0</v>
      </c>
      <c r="G25" s="36" t="s">
        <v>13</v>
      </c>
      <c r="H25" s="37"/>
      <c r="J25" s="98"/>
    </row>
    <row r="26" spans="2:16" ht="21" x14ac:dyDescent="0.4">
      <c r="B26" s="46"/>
      <c r="C26" s="38"/>
      <c r="D26" s="39"/>
      <c r="E26" s="39"/>
      <c r="F26" s="39"/>
      <c r="G26" s="39"/>
      <c r="H26" s="39"/>
      <c r="J26" s="48"/>
    </row>
    <row r="27" spans="2:16" s="48" customFormat="1" ht="42.6" customHeight="1" x14ac:dyDescent="0.35">
      <c r="B27" s="382" t="str">
        <f>+'critères transversaux'!B16</f>
        <v>Total critères transversaux</v>
      </c>
      <c r="C27" s="345" t="s">
        <v>127</v>
      </c>
      <c r="D27" s="346"/>
      <c r="E27" s="260" t="s">
        <v>128</v>
      </c>
      <c r="F27" s="260" t="s">
        <v>129</v>
      </c>
      <c r="G27" s="260" t="s">
        <v>9</v>
      </c>
      <c r="H27" s="260" t="s">
        <v>10</v>
      </c>
    </row>
    <row r="28" spans="2:16" s="48" customFormat="1" ht="38.4" customHeight="1" x14ac:dyDescent="0.35">
      <c r="B28" s="382"/>
      <c r="C28" s="344" t="s">
        <v>127</v>
      </c>
      <c r="D28" s="344"/>
      <c r="E28" s="161" t="str">
        <f>IF(C28="Sans études avec infrastructure",21,IF(C28="Sans études sans infrastructure",20,IF(C28="Avec études sans infrastructure",25,IF(C28="Avec études avec infrastructure",26,""))))</f>
        <v/>
      </c>
      <c r="F28" s="262">
        <f>SUM(F17:F25)</f>
        <v>0</v>
      </c>
      <c r="G28" s="163"/>
      <c r="H28" s="163"/>
    </row>
    <row r="29" spans="2:16" ht="59.4" customHeight="1" x14ac:dyDescent="0.35">
      <c r="M29" s="98"/>
      <c r="N29" s="93"/>
      <c r="O29" s="93"/>
      <c r="P29" s="93"/>
    </row>
    <row r="30" spans="2:16" s="48" customFormat="1" ht="39.6" customHeight="1" x14ac:dyDescent="0.35">
      <c r="B30" s="350" t="s">
        <v>130</v>
      </c>
      <c r="C30" s="351"/>
      <c r="D30" s="351"/>
      <c r="E30" s="351"/>
      <c r="F30" s="351"/>
      <c r="G30" s="351"/>
      <c r="H30" s="352"/>
    </row>
    <row r="31" spans="2:16" x14ac:dyDescent="0.35">
      <c r="C31" s="80"/>
      <c r="E31" s="49"/>
      <c r="F31" s="49"/>
    </row>
    <row r="32" spans="2:16" ht="42" x14ac:dyDescent="0.35">
      <c r="B32" s="412" t="s">
        <v>241</v>
      </c>
      <c r="C32" s="265" t="s">
        <v>132</v>
      </c>
      <c r="D32" s="265" t="s">
        <v>6</v>
      </c>
      <c r="E32" s="265" t="s">
        <v>133</v>
      </c>
      <c r="F32" s="265" t="s">
        <v>134</v>
      </c>
      <c r="G32" s="265" t="s">
        <v>46</v>
      </c>
      <c r="H32" s="265" t="s">
        <v>10</v>
      </c>
    </row>
    <row r="33" spans="2:10" ht="18" customHeight="1" x14ac:dyDescent="0.35">
      <c r="B33" s="412"/>
      <c r="C33" s="129" t="s">
        <v>243</v>
      </c>
      <c r="D33" s="160"/>
      <c r="E33" s="108">
        <v>2</v>
      </c>
      <c r="F33" s="108">
        <f>D33*E33</f>
        <v>0</v>
      </c>
      <c r="G33" s="109"/>
      <c r="H33" s="109"/>
      <c r="I33" s="117"/>
    </row>
    <row r="34" spans="2:10" ht="18" customHeight="1" x14ac:dyDescent="0.35">
      <c r="B34" s="412"/>
      <c r="C34" s="129" t="s">
        <v>244</v>
      </c>
      <c r="D34" s="160"/>
      <c r="E34" s="108">
        <v>5</v>
      </c>
      <c r="F34" s="108">
        <f>D34*E34</f>
        <v>0</v>
      </c>
      <c r="G34" s="109"/>
      <c r="H34" s="109"/>
      <c r="I34" s="117"/>
    </row>
    <row r="35" spans="2:10" x14ac:dyDescent="0.35">
      <c r="B35" s="412"/>
      <c r="C35" s="129" t="s">
        <v>245</v>
      </c>
      <c r="D35" s="160"/>
      <c r="E35" s="108">
        <v>4</v>
      </c>
      <c r="F35" s="108">
        <f>D35*E35</f>
        <v>0</v>
      </c>
      <c r="G35" s="109"/>
      <c r="H35" s="109"/>
      <c r="I35" s="117"/>
    </row>
    <row r="36" spans="2:10" x14ac:dyDescent="0.35">
      <c r="B36" s="412"/>
      <c r="C36" s="129" t="s">
        <v>246</v>
      </c>
      <c r="D36" s="160"/>
      <c r="E36" s="108">
        <v>4</v>
      </c>
      <c r="F36" s="108">
        <f>D36*E36</f>
        <v>0</v>
      </c>
      <c r="G36" s="109"/>
      <c r="H36" s="109"/>
      <c r="I36" s="117"/>
    </row>
    <row r="38" spans="2:10" s="48" customFormat="1" ht="42.6" customHeight="1" x14ac:dyDescent="0.4">
      <c r="B38" s="81"/>
      <c r="C38" s="406" t="s">
        <v>127</v>
      </c>
      <c r="D38" s="406"/>
      <c r="E38" s="274" t="s">
        <v>128</v>
      </c>
      <c r="F38" s="274" t="s">
        <v>129</v>
      </c>
      <c r="G38" s="274" t="s">
        <v>9</v>
      </c>
      <c r="H38" s="274" t="s">
        <v>10</v>
      </c>
    </row>
    <row r="39" spans="2:10" s="48" customFormat="1" ht="50.1" customHeight="1" x14ac:dyDescent="0.35">
      <c r="B39" s="261" t="s">
        <v>141</v>
      </c>
      <c r="C39" s="407"/>
      <c r="D39" s="407"/>
      <c r="E39" s="161">
        <f>4*SUM(E33:E36)</f>
        <v>60</v>
      </c>
      <c r="F39" s="262">
        <f>SUM(F33:F36)</f>
        <v>0</v>
      </c>
      <c r="G39" s="163"/>
      <c r="H39" s="163"/>
    </row>
    <row r="40" spans="2:10" ht="69.900000000000006" customHeight="1" x14ac:dyDescent="0.35"/>
    <row r="41" spans="2:10" s="48" customFormat="1" ht="38.1" customHeight="1" x14ac:dyDescent="0.35">
      <c r="B41" s="350" t="s">
        <v>142</v>
      </c>
      <c r="C41" s="351"/>
      <c r="D41" s="351"/>
      <c r="E41" s="351"/>
      <c r="F41" s="351"/>
      <c r="G41" s="351"/>
      <c r="H41" s="352"/>
    </row>
    <row r="42" spans="2:10" s="130" customFormat="1" ht="23.4" x14ac:dyDescent="0.45">
      <c r="B42" s="106"/>
    </row>
    <row r="43" spans="2:10" s="48" customFormat="1" ht="23.4" x14ac:dyDescent="0.45">
      <c r="B43" s="194" t="s">
        <v>143</v>
      </c>
    </row>
    <row r="44" spans="2:10" s="48" customFormat="1" x14ac:dyDescent="0.35">
      <c r="B44" s="51"/>
      <c r="C44" s="52"/>
      <c r="D44" s="156"/>
    </row>
    <row r="45" spans="2:10" s="48" customFormat="1" ht="33.9" customHeight="1" x14ac:dyDescent="0.35">
      <c r="C45" s="265" t="s">
        <v>44</v>
      </c>
      <c r="D45" s="265" t="s">
        <v>45</v>
      </c>
      <c r="E45" s="327" t="s">
        <v>46</v>
      </c>
      <c r="F45" s="327"/>
      <c r="G45" s="327"/>
      <c r="H45" s="265" t="s">
        <v>10</v>
      </c>
    </row>
    <row r="46" spans="2:10" s="48" customFormat="1" ht="54" x14ac:dyDescent="0.35">
      <c r="B46" s="335" t="s">
        <v>47</v>
      </c>
      <c r="C46" s="193" t="s">
        <v>48</v>
      </c>
      <c r="D46" s="168"/>
      <c r="E46" s="409"/>
      <c r="F46" s="410"/>
      <c r="G46" s="411"/>
      <c r="H46" s="135"/>
      <c r="J46" s="99"/>
    </row>
    <row r="47" spans="2:10" s="48" customFormat="1" ht="117.75" customHeight="1" x14ac:dyDescent="0.35">
      <c r="B47" s="356"/>
      <c r="C47" s="184" t="s">
        <v>49</v>
      </c>
      <c r="D47" s="168"/>
      <c r="E47" s="169"/>
      <c r="F47" s="170"/>
      <c r="G47" s="182"/>
      <c r="H47" s="189"/>
      <c r="I47" s="164"/>
      <c r="J47" s="99"/>
    </row>
    <row r="48" spans="2:10" s="48" customFormat="1" ht="36" x14ac:dyDescent="0.35">
      <c r="B48" s="356"/>
      <c r="C48" s="185" t="s">
        <v>51</v>
      </c>
      <c r="D48" s="171"/>
      <c r="E48" s="357"/>
      <c r="F48" s="358"/>
      <c r="G48" s="359"/>
      <c r="H48" s="190"/>
    </row>
    <row r="49" spans="2:10" s="48" customFormat="1" ht="36" x14ac:dyDescent="0.35">
      <c r="B49" s="356"/>
      <c r="C49" s="187" t="s">
        <v>144</v>
      </c>
      <c r="D49" s="188"/>
      <c r="E49" s="360"/>
      <c r="F49" s="361"/>
      <c r="G49" s="362"/>
      <c r="H49" s="191"/>
      <c r="I49" s="38"/>
      <c r="J49" s="38"/>
    </row>
    <row r="50" spans="2:10" s="48" customFormat="1" ht="18" customHeight="1" x14ac:dyDescent="0.35">
      <c r="B50" s="336"/>
      <c r="C50" s="186" t="s">
        <v>145</v>
      </c>
      <c r="D50" s="183">
        <f>SUM(D46:D49)</f>
        <v>0</v>
      </c>
      <c r="E50" s="363"/>
      <c r="F50" s="364"/>
      <c r="G50" s="365"/>
      <c r="H50" s="192"/>
    </row>
    <row r="51" spans="2:10" x14ac:dyDescent="0.35">
      <c r="B51" s="117"/>
    </row>
    <row r="52" spans="2:10" s="48" customFormat="1" ht="38.1" customHeight="1" x14ac:dyDescent="0.45">
      <c r="B52" s="194" t="s">
        <v>146</v>
      </c>
    </row>
    <row r="53" spans="2:10" x14ac:dyDescent="0.35">
      <c r="B53" s="117"/>
    </row>
    <row r="54" spans="2:10" ht="32.1" customHeight="1" x14ac:dyDescent="0.35">
      <c r="B54" s="48"/>
      <c r="C54" s="265" t="s">
        <v>44</v>
      </c>
      <c r="D54" s="265" t="s">
        <v>147</v>
      </c>
      <c r="E54" s="327" t="s">
        <v>46</v>
      </c>
      <c r="F54" s="327"/>
      <c r="G54" s="327"/>
      <c r="H54" s="265" t="s">
        <v>10</v>
      </c>
    </row>
    <row r="55" spans="2:10" ht="36" x14ac:dyDescent="0.35">
      <c r="B55" s="341" t="s">
        <v>148</v>
      </c>
      <c r="C55" s="224" t="s">
        <v>247</v>
      </c>
      <c r="D55" s="168"/>
      <c r="E55" s="413"/>
      <c r="F55" s="401"/>
      <c r="G55" s="402"/>
      <c r="H55" s="114"/>
      <c r="I55" s="117"/>
    </row>
    <row r="56" spans="2:10" ht="36" x14ac:dyDescent="0.35">
      <c r="B56" s="341"/>
      <c r="C56" s="224" t="s">
        <v>248</v>
      </c>
      <c r="D56" s="168"/>
      <c r="E56" s="413"/>
      <c r="F56" s="401"/>
      <c r="G56" s="402"/>
      <c r="H56" s="114"/>
    </row>
    <row r="57" spans="2:10" x14ac:dyDescent="0.35">
      <c r="B57" s="341"/>
      <c r="C57" s="198" t="s">
        <v>53</v>
      </c>
      <c r="D57" s="37">
        <f>+SUM(D55:D56)</f>
        <v>0</v>
      </c>
      <c r="E57" s="392"/>
      <c r="F57" s="392"/>
      <c r="G57" s="392"/>
      <c r="H57" s="114"/>
    </row>
    <row r="59" spans="2:10" s="48" customFormat="1" ht="42.6" customHeight="1" x14ac:dyDescent="0.4">
      <c r="B59" s="81"/>
      <c r="C59" s="269" t="s">
        <v>127</v>
      </c>
      <c r="D59" s="260" t="s">
        <v>129</v>
      </c>
      <c r="E59" s="327" t="s">
        <v>46</v>
      </c>
      <c r="F59" s="327"/>
      <c r="G59" s="327"/>
      <c r="H59" s="260" t="s">
        <v>10</v>
      </c>
    </row>
    <row r="60" spans="2:10" s="48" customFormat="1" ht="38.4" customHeight="1" x14ac:dyDescent="0.35">
      <c r="B60" s="261" t="s">
        <v>150</v>
      </c>
      <c r="C60" s="270"/>
      <c r="D60" s="199">
        <f>D57+D50</f>
        <v>0</v>
      </c>
      <c r="E60" s="330"/>
      <c r="F60" s="331"/>
      <c r="G60" s="332"/>
      <c r="H60" s="163"/>
    </row>
    <row r="63" spans="2:10" s="48" customFormat="1" ht="33" customHeight="1" x14ac:dyDescent="0.35">
      <c r="B63" s="350" t="s">
        <v>151</v>
      </c>
      <c r="C63" s="351"/>
      <c r="D63" s="351"/>
      <c r="E63" s="351"/>
      <c r="F63" s="351"/>
      <c r="G63" s="351"/>
      <c r="H63" s="352"/>
    </row>
    <row r="64" spans="2:10" s="48" customFormat="1" ht="17.399999999999999" customHeight="1" x14ac:dyDescent="0.35"/>
    <row r="65" spans="2:8" s="48" customFormat="1" ht="43.5" customHeight="1" x14ac:dyDescent="0.35">
      <c r="B65" s="271" t="s">
        <v>26</v>
      </c>
      <c r="C65" s="202">
        <f>F28</f>
        <v>0</v>
      </c>
      <c r="G65" s="204" t="s">
        <v>62</v>
      </c>
      <c r="H65" s="203" t="s">
        <v>63</v>
      </c>
    </row>
    <row r="66" spans="2:8" s="48" customFormat="1" ht="39.6" customHeight="1" x14ac:dyDescent="0.35">
      <c r="B66" s="271" t="s">
        <v>141</v>
      </c>
      <c r="C66" s="200">
        <f>F39</f>
        <v>0</v>
      </c>
      <c r="G66" s="205"/>
      <c r="H66" s="203" t="s">
        <v>64</v>
      </c>
    </row>
    <row r="67" spans="2:8" s="48" customFormat="1" ht="39.6" customHeight="1" x14ac:dyDescent="0.35">
      <c r="B67" s="271" t="s">
        <v>150</v>
      </c>
      <c r="C67" s="201">
        <f>D60</f>
        <v>0</v>
      </c>
      <c r="G67" s="205"/>
      <c r="H67" s="203" t="s">
        <v>65</v>
      </c>
    </row>
    <row r="68" spans="2:8" s="48" customFormat="1" ht="39.6" customHeight="1" x14ac:dyDescent="0.35">
      <c r="B68" s="271" t="s">
        <v>152</v>
      </c>
      <c r="C68" s="272">
        <f>C65+C66</f>
        <v>0</v>
      </c>
      <c r="G68" s="206"/>
      <c r="H68" s="203" t="s">
        <v>66</v>
      </c>
    </row>
    <row r="69" spans="2:8" s="48" customFormat="1" ht="39.6" customHeight="1" x14ac:dyDescent="0.35">
      <c r="B69" s="271" t="s">
        <v>153</v>
      </c>
      <c r="C69" s="272">
        <f>C65+C66+C67</f>
        <v>0</v>
      </c>
      <c r="G69" s="207" t="s">
        <v>67</v>
      </c>
      <c r="H69" s="203" t="s">
        <v>68</v>
      </c>
    </row>
    <row r="70" spans="2:8" s="48" customFormat="1" ht="36" x14ac:dyDescent="0.35">
      <c r="G70" s="208"/>
      <c r="H70" s="203" t="s">
        <v>69</v>
      </c>
    </row>
    <row r="71" spans="2:8" s="48" customFormat="1" ht="47.4" customHeight="1" x14ac:dyDescent="0.35">
      <c r="G71" s="208"/>
      <c r="H71" s="203" t="s">
        <v>70</v>
      </c>
    </row>
    <row r="72" spans="2:8" s="48" customFormat="1" ht="36" x14ac:dyDescent="0.35">
      <c r="G72" s="209"/>
      <c r="H72" s="203" t="s">
        <v>71</v>
      </c>
    </row>
    <row r="73" spans="2:8" s="48" customFormat="1" ht="38.4" customHeight="1" x14ac:dyDescent="0.35">
      <c r="B73" s="353" t="s">
        <v>154</v>
      </c>
      <c r="C73" s="355" t="str">
        <f>IF(OR(C68=0,C28=""),"",IF(OR(AND(C28="Sans études avec infrastructure",C68&lt;22),AND(C28="Sans études sans infrastructure",C68&lt;21),AND(C28="Avec études sans infrastructure",C68&lt;26),AND(C28="Avec études avec infrastructure",C68&lt;27)),"Avis défavorable",IF(OR(AND(C28="Sans études avec infrastructure",C68&lt;43,C68&gt;21),AND(C28="Sans études sans infrastructure",C68&lt;41,C68&gt;20),AND(C28="Avec études sans infrastructure",C68&lt;51,C68&gt;25),AND(C28="Avec études avec infrastructure",C68&lt;53,C68&gt;26)),"Avis d'ajournement",IF(OR(AND(C28="Sans études avec infrastructure",C68&gt;42),AND(C28="Sans études sans infrastructure",C68&gt;40),AND(C28="Avec études sans infrastructure",C68&gt;50),AND(C28="Avec études avec infrastructure",C68&gt;52)),"Avis favorable"))))</f>
        <v/>
      </c>
      <c r="G73" s="210" t="s">
        <v>72</v>
      </c>
      <c r="H73" s="203" t="s">
        <v>73</v>
      </c>
    </row>
    <row r="74" spans="2:8" s="48" customFormat="1" ht="38.4" customHeight="1" x14ac:dyDescent="0.35">
      <c r="B74" s="353"/>
      <c r="C74" s="355"/>
      <c r="G74" s="211"/>
      <c r="H74" s="203" t="s">
        <v>74</v>
      </c>
    </row>
    <row r="75" spans="2:8" s="48" customFormat="1" ht="38.4" customHeight="1" x14ac:dyDescent="0.35">
      <c r="B75" s="353"/>
      <c r="C75" s="355"/>
      <c r="G75" s="211"/>
      <c r="H75" s="203" t="s">
        <v>75</v>
      </c>
    </row>
    <row r="76" spans="2:8" s="48" customFormat="1" ht="38.4" customHeight="1" x14ac:dyDescent="0.35">
      <c r="B76" s="354"/>
      <c r="C76" s="355"/>
      <c r="G76" s="212"/>
      <c r="H76" s="203" t="s">
        <v>76</v>
      </c>
    </row>
    <row r="77" spans="2:8" s="48" customFormat="1" ht="38.4" customHeight="1" x14ac:dyDescent="0.35"/>
    <row r="78" spans="2:8" s="48" customFormat="1" ht="38.4" customHeight="1" x14ac:dyDescent="0.35"/>
    <row r="79" spans="2:8" s="48" customFormat="1" ht="21" x14ac:dyDescent="0.4">
      <c r="B79" s="174"/>
      <c r="C79" s="80"/>
      <c r="D79" s="156"/>
      <c r="E79" s="156"/>
      <c r="F79" s="156"/>
    </row>
    <row r="80" spans="2:8" s="48" customFormat="1" ht="18" customHeight="1" x14ac:dyDescent="0.35">
      <c r="B80" s="334" t="s">
        <v>77</v>
      </c>
      <c r="C80" s="304"/>
      <c r="D80" s="304"/>
      <c r="E80" s="304"/>
      <c r="F80" s="304"/>
      <c r="G80" s="304"/>
      <c r="H80" s="304"/>
    </row>
    <row r="81" spans="2:8" s="48" customFormat="1" ht="18" customHeight="1" x14ac:dyDescent="0.35">
      <c r="B81" s="334"/>
      <c r="C81" s="304"/>
      <c r="D81" s="304"/>
      <c r="E81" s="304"/>
      <c r="F81" s="304"/>
      <c r="G81" s="304"/>
      <c r="H81" s="304"/>
    </row>
    <row r="82" spans="2:8" s="48" customFormat="1" ht="18" customHeight="1" x14ac:dyDescent="0.35">
      <c r="B82" s="334"/>
      <c r="C82" s="304"/>
      <c r="D82" s="304"/>
      <c r="E82" s="304"/>
      <c r="F82" s="304"/>
      <c r="G82" s="304"/>
      <c r="H82" s="304"/>
    </row>
    <row r="83" spans="2:8" s="48" customFormat="1" ht="18" customHeight="1" x14ac:dyDescent="0.35">
      <c r="B83" s="334"/>
      <c r="C83" s="304"/>
      <c r="D83" s="304"/>
      <c r="E83" s="304"/>
      <c r="F83" s="304"/>
      <c r="G83" s="304"/>
      <c r="H83" s="304"/>
    </row>
    <row r="84" spans="2:8" s="48" customFormat="1" ht="18" customHeight="1" x14ac:dyDescent="0.35">
      <c r="B84" s="334"/>
      <c r="C84" s="304"/>
      <c r="D84" s="304"/>
      <c r="E84" s="304"/>
      <c r="F84" s="304"/>
      <c r="G84" s="304"/>
      <c r="H84" s="304"/>
    </row>
    <row r="85" spans="2:8" s="48" customFormat="1" ht="32.4" customHeight="1" x14ac:dyDescent="0.4">
      <c r="B85" s="81"/>
      <c r="C85" s="115"/>
      <c r="D85" s="175"/>
      <c r="E85" s="175"/>
      <c r="F85" s="175"/>
      <c r="G85" s="164"/>
      <c r="H85" s="164"/>
    </row>
    <row r="86" spans="2:8" s="48" customFormat="1" ht="32.4" customHeight="1" x14ac:dyDescent="0.35">
      <c r="B86" s="213" t="s">
        <v>78</v>
      </c>
      <c r="C86" s="329"/>
      <c r="D86" s="329"/>
      <c r="E86" s="329"/>
      <c r="F86" s="329"/>
      <c r="G86" s="329"/>
      <c r="H86" s="329"/>
    </row>
    <row r="87" spans="2:8" s="48" customFormat="1" ht="32.4" customHeight="1" x14ac:dyDescent="0.35">
      <c r="B87" s="213" t="s">
        <v>79</v>
      </c>
      <c r="C87" s="329"/>
      <c r="D87" s="329"/>
      <c r="E87" s="329"/>
      <c r="F87" s="329"/>
      <c r="G87" s="329"/>
      <c r="H87" s="329"/>
    </row>
    <row r="88" spans="2:8" s="48" customFormat="1" ht="32.4" customHeight="1" x14ac:dyDescent="0.35">
      <c r="B88" s="213" t="s">
        <v>80</v>
      </c>
      <c r="C88" s="329"/>
      <c r="D88" s="329"/>
      <c r="E88" s="329"/>
      <c r="F88" s="329"/>
      <c r="G88" s="329"/>
      <c r="H88" s="329"/>
    </row>
    <row r="89" spans="2:8" s="48" customFormat="1" ht="32.4" customHeight="1" x14ac:dyDescent="0.35">
      <c r="B89" s="213" t="s">
        <v>81</v>
      </c>
      <c r="C89" s="329"/>
      <c r="D89" s="329"/>
      <c r="E89" s="329"/>
      <c r="F89" s="329"/>
      <c r="G89" s="329"/>
      <c r="H89" s="329"/>
    </row>
    <row r="90" spans="2:8" s="48" customFormat="1" ht="32.4" customHeight="1" x14ac:dyDescent="0.35">
      <c r="B90" s="213" t="s">
        <v>155</v>
      </c>
      <c r="C90" s="329"/>
      <c r="D90" s="329"/>
      <c r="E90" s="329"/>
      <c r="F90" s="329"/>
      <c r="G90" s="329"/>
      <c r="H90" s="329"/>
    </row>
    <row r="91" spans="2:8" s="48" customFormat="1" ht="32.4" customHeight="1" x14ac:dyDescent="0.35">
      <c r="B91" s="213" t="s">
        <v>83</v>
      </c>
      <c r="C91" s="329"/>
      <c r="D91" s="329"/>
      <c r="E91" s="329"/>
      <c r="F91" s="329"/>
      <c r="G91" s="329"/>
      <c r="H91" s="329"/>
    </row>
    <row r="92" spans="2:8" s="48" customFormat="1" ht="32.4" customHeight="1" x14ac:dyDescent="0.35">
      <c r="B92" s="213" t="s">
        <v>84</v>
      </c>
      <c r="C92" s="333" t="s">
        <v>85</v>
      </c>
      <c r="D92" s="333"/>
      <c r="E92" s="333"/>
      <c r="F92" s="333"/>
      <c r="G92" s="333"/>
      <c r="H92" s="333"/>
    </row>
    <row r="93" spans="2:8" s="48" customFormat="1" ht="32.4" customHeight="1" x14ac:dyDescent="0.35">
      <c r="B93" s="213" t="s">
        <v>86</v>
      </c>
      <c r="C93" s="329"/>
      <c r="D93" s="329"/>
      <c r="E93" s="329"/>
      <c r="F93" s="329"/>
      <c r="G93" s="329"/>
      <c r="H93" s="329"/>
    </row>
    <row r="94" spans="2:8" s="48" customFormat="1" ht="21" x14ac:dyDescent="0.4">
      <c r="B94" s="81"/>
    </row>
  </sheetData>
  <mergeCells count="52">
    <mergeCell ref="E59:G59"/>
    <mergeCell ref="E60:G60"/>
    <mergeCell ref="B63:H63"/>
    <mergeCell ref="B73:B76"/>
    <mergeCell ref="C73:C76"/>
    <mergeCell ref="E55:G55"/>
    <mergeCell ref="E56:G56"/>
    <mergeCell ref="E45:G45"/>
    <mergeCell ref="B46:B50"/>
    <mergeCell ref="E46:G46"/>
    <mergeCell ref="E48:G48"/>
    <mergeCell ref="E49:G49"/>
    <mergeCell ref="E50:G50"/>
    <mergeCell ref="B55:B57"/>
    <mergeCell ref="E57:G57"/>
    <mergeCell ref="B30:H30"/>
    <mergeCell ref="C38:D38"/>
    <mergeCell ref="C39:D39"/>
    <mergeCell ref="B41:H41"/>
    <mergeCell ref="B18:B19"/>
    <mergeCell ref="B20:B22"/>
    <mergeCell ref="B24:B25"/>
    <mergeCell ref="B27:B28"/>
    <mergeCell ref="C27:D27"/>
    <mergeCell ref="C28:D28"/>
    <mergeCell ref="B32:B36"/>
    <mergeCell ref="C93:H93"/>
    <mergeCell ref="B80:B84"/>
    <mergeCell ref="C80:H84"/>
    <mergeCell ref="C86:H86"/>
    <mergeCell ref="C87:H87"/>
    <mergeCell ref="C88:H88"/>
    <mergeCell ref="C89:H89"/>
    <mergeCell ref="C90:H90"/>
    <mergeCell ref="C91:H91"/>
    <mergeCell ref="C92:H92"/>
    <mergeCell ref="C4:H4"/>
    <mergeCell ref="C5:H5"/>
    <mergeCell ref="B2:H2"/>
    <mergeCell ref="C6:H6"/>
    <mergeCell ref="E54:G54"/>
    <mergeCell ref="C7:H7"/>
    <mergeCell ref="C8:H8"/>
    <mergeCell ref="C9:H9"/>
    <mergeCell ref="B13:H13"/>
    <mergeCell ref="C10:H10"/>
    <mergeCell ref="C15:C16"/>
    <mergeCell ref="D15:D16"/>
    <mergeCell ref="E15:E16"/>
    <mergeCell ref="F15:F16"/>
    <mergeCell ref="G15:G16"/>
    <mergeCell ref="H15:H16"/>
  </mergeCells>
  <conditionalFormatting sqref="C73">
    <cfRule type="containsText" dxfId="26" priority="1" operator="containsText" text="Avis d'ajournement">
      <formula>NOT(ISERROR(SEARCH("Avis d'ajournement",C73)))</formula>
    </cfRule>
    <cfRule type="containsText" dxfId="25" priority="2" operator="containsText" text="Avis défavorable">
      <formula>NOT(ISERROR(SEARCH("Avis défavorable",C73)))</formula>
    </cfRule>
    <cfRule type="containsText" dxfId="24" priority="3" operator="containsText" text="Avis favorable">
      <formula>NOT(ISERROR(SEARCH("Avis favorable",C73)))</formula>
    </cfRule>
  </conditionalFormatting>
  <dataValidations count="7">
    <dataValidation type="list" allowBlank="1" showInputMessage="1" showErrorMessage="1" sqref="C28" xr:uid="{6BFCB9CA-95A7-44AE-8DD4-5B2895A9AD57}">
      <formula1>"Sans études avec infrastructure, Sans études sans infrastructure,Avec études sans infrastructure,Avec études avec infrastructure"</formula1>
    </dataValidation>
    <dataValidation type="list" allowBlank="1" showInputMessage="1" showErrorMessage="1" sqref="D24:D25" xr:uid="{281E8DD6-651C-4DFD-A53E-13AE1AF9D1FA}">
      <formula1>"Projet sans études,1,2,3,4"</formula1>
    </dataValidation>
    <dataValidation type="list" allowBlank="1" showInputMessage="1" showErrorMessage="1" sqref="D23" xr:uid="{BFD49580-182D-4915-BFA9-1BEA27F80E0A}">
      <formula1>"Projet sans infrastructure,1,2,3,4"</formula1>
    </dataValidation>
    <dataValidation type="list" allowBlank="1" showInputMessage="1" showErrorMessage="1" sqref="D17:D22 D33:D36" xr:uid="{EBF26602-FE80-44AC-B999-72C705855616}">
      <formula1>"1,2,3,4"</formula1>
    </dataValidation>
    <dataValidation type="list" allowBlank="1" showInputMessage="1" showErrorMessage="1" sqref="C39 C60" xr:uid="{574F975B-7641-4FF1-8BDC-CFB9970BEE31}">
      <formula1>"Tout domaine d'intervention"</formula1>
    </dataValidation>
    <dataValidation type="list" allowBlank="1" showInputMessage="1" showErrorMessage="1" sqref="D47" xr:uid="{26713F83-E83E-4100-9765-11DE9CFE0252}">
      <formula1>"0,1,2"</formula1>
    </dataValidation>
    <dataValidation type="list" allowBlank="1" showInputMessage="1" showErrorMessage="1" sqref="D46 D48:D49 D55:D56" xr:uid="{F7974B4B-97D9-46D2-9BE1-B840057684B2}">
      <formula1>"0,1"</formula1>
    </dataValidation>
  </dataValidation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D7A55-08C8-4D28-9D02-4D3CFE80B527}">
  <sheetPr>
    <tabColor rgb="FFFFFF00"/>
  </sheetPr>
  <dimension ref="A1:P85"/>
  <sheetViews>
    <sheetView showGridLines="0" topLeftCell="B37" zoomScale="70" zoomScaleNormal="70" workbookViewId="0">
      <selection activeCell="C28" sqref="C28:D28"/>
    </sheetView>
  </sheetViews>
  <sheetFormatPr baseColWidth="10" defaultColWidth="11.44140625" defaultRowHeight="18" x14ac:dyDescent="0.35"/>
  <cols>
    <col min="1" max="1" width="27.6640625" style="31" customWidth="1"/>
    <col min="2" max="2" width="33.88671875" style="31" customWidth="1"/>
    <col min="3" max="3" width="123.6640625" style="31" customWidth="1"/>
    <col min="4" max="4" width="19.5546875" style="31" customWidth="1"/>
    <col min="5" max="5" width="20.44140625" style="31" customWidth="1"/>
    <col min="6" max="6" width="20.88671875" style="31" customWidth="1"/>
    <col min="7" max="7" width="83.44140625" style="31" customWidth="1"/>
    <col min="8" max="8" width="90.5546875" style="31" customWidth="1"/>
    <col min="9" max="12" width="11.44140625" style="31"/>
    <col min="13" max="13" width="65" style="31" customWidth="1"/>
    <col min="14" max="16384" width="11.44140625" style="31"/>
  </cols>
  <sheetData>
    <row r="1" spans="1:16" s="48" customFormat="1" ht="83.4" customHeight="1" x14ac:dyDescent="0.35"/>
    <row r="2" spans="1:16" s="48" customFormat="1" ht="52.5" customHeight="1" x14ac:dyDescent="0.35">
      <c r="B2" s="286" t="s">
        <v>249</v>
      </c>
      <c r="C2" s="286"/>
      <c r="D2" s="286"/>
      <c r="E2" s="286"/>
      <c r="F2" s="286"/>
      <c r="G2" s="286"/>
      <c r="H2" s="286"/>
    </row>
    <row r="3" spans="1:16" x14ac:dyDescent="0.35">
      <c r="B3" s="48"/>
      <c r="C3" s="49"/>
      <c r="D3" s="49"/>
      <c r="E3" s="49"/>
    </row>
    <row r="4" spans="1:16" ht="21" x14ac:dyDescent="0.35">
      <c r="B4" s="176" t="s">
        <v>111</v>
      </c>
      <c r="C4" s="372"/>
      <c r="D4" s="372"/>
      <c r="E4" s="372"/>
      <c r="F4" s="372"/>
      <c r="G4" s="372"/>
      <c r="H4" s="372"/>
    </row>
    <row r="5" spans="1:16" ht="21" x14ac:dyDescent="0.35">
      <c r="B5" s="176" t="s">
        <v>112</v>
      </c>
      <c r="C5" s="372"/>
      <c r="D5" s="372"/>
      <c r="E5" s="372"/>
      <c r="F5" s="372"/>
      <c r="G5" s="372"/>
      <c r="H5" s="372"/>
    </row>
    <row r="6" spans="1:16" ht="47.4" customHeight="1" x14ac:dyDescent="0.35">
      <c r="B6" s="176" t="s">
        <v>250</v>
      </c>
      <c r="C6" s="337" t="s">
        <v>251</v>
      </c>
      <c r="D6" s="337"/>
      <c r="E6" s="337"/>
      <c r="F6" s="337"/>
      <c r="G6" s="337"/>
      <c r="H6" s="337"/>
    </row>
    <row r="7" spans="1:16" ht="55.5" customHeight="1" x14ac:dyDescent="0.35">
      <c r="B7" s="176" t="s">
        <v>252</v>
      </c>
      <c r="C7" s="337" t="s">
        <v>253</v>
      </c>
      <c r="D7" s="337"/>
      <c r="E7" s="337"/>
      <c r="F7" s="337"/>
      <c r="G7" s="337"/>
      <c r="H7" s="337"/>
    </row>
    <row r="8" spans="1:16" ht="30.75" customHeight="1" x14ac:dyDescent="0.35">
      <c r="B8" s="176" t="s">
        <v>117</v>
      </c>
      <c r="C8" s="372"/>
      <c r="D8" s="372"/>
      <c r="E8" s="372"/>
      <c r="F8" s="372"/>
      <c r="G8" s="372"/>
      <c r="H8" s="372"/>
    </row>
    <row r="9" spans="1:16" ht="63" x14ac:dyDescent="0.35">
      <c r="B9" s="176" t="s">
        <v>118</v>
      </c>
      <c r="C9" s="372"/>
      <c r="D9" s="372"/>
      <c r="E9" s="372"/>
      <c r="F9" s="372"/>
      <c r="G9" s="372"/>
      <c r="H9" s="372"/>
    </row>
    <row r="10" spans="1:16" ht="21" x14ac:dyDescent="0.35">
      <c r="B10" s="176" t="s">
        <v>119</v>
      </c>
      <c r="C10" s="379"/>
      <c r="D10" s="380"/>
      <c r="E10" s="380"/>
      <c r="F10" s="380"/>
      <c r="G10" s="380"/>
      <c r="H10" s="381"/>
    </row>
    <row r="11" spans="1:16" x14ac:dyDescent="0.35">
      <c r="B11" s="48"/>
      <c r="C11" s="49"/>
      <c r="D11" s="49"/>
      <c r="E11" s="49"/>
    </row>
    <row r="12" spans="1:16" x14ac:dyDescent="0.35">
      <c r="B12" s="48"/>
      <c r="C12" s="49"/>
      <c r="D12" s="49"/>
      <c r="E12" s="49"/>
    </row>
    <row r="13" spans="1:16" s="48" customFormat="1" ht="44.1" customHeight="1" x14ac:dyDescent="0.35">
      <c r="B13" s="350" t="s">
        <v>120</v>
      </c>
      <c r="C13" s="351"/>
      <c r="D13" s="351"/>
      <c r="E13" s="351"/>
      <c r="F13" s="351"/>
      <c r="G13" s="351"/>
      <c r="H13" s="352"/>
    </row>
    <row r="14" spans="1:16" ht="23.4" x14ac:dyDescent="0.45">
      <c r="B14" s="106"/>
      <c r="C14" s="32"/>
      <c r="D14" s="91"/>
      <c r="E14" s="33"/>
      <c r="F14" s="33"/>
      <c r="G14" s="34"/>
      <c r="H14" s="34"/>
      <c r="M14" s="92"/>
      <c r="N14" s="93"/>
      <c r="O14" s="93"/>
      <c r="P14" s="93"/>
    </row>
    <row r="15" spans="1:16" ht="39.9" customHeight="1" x14ac:dyDescent="0.35">
      <c r="A15" s="31" t="s">
        <v>4</v>
      </c>
      <c r="B15" s="155"/>
      <c r="C15" s="335" t="s">
        <v>121</v>
      </c>
      <c r="D15" s="335" t="s">
        <v>122</v>
      </c>
      <c r="E15" s="335" t="s">
        <v>123</v>
      </c>
      <c r="F15" s="335" t="s">
        <v>8</v>
      </c>
      <c r="G15" s="335" t="s">
        <v>9</v>
      </c>
      <c r="H15" s="335" t="s">
        <v>10</v>
      </c>
      <c r="J15" s="48"/>
    </row>
    <row r="16" spans="1:16" ht="39.9" customHeight="1" x14ac:dyDescent="0.35">
      <c r="B16" s="155"/>
      <c r="C16" s="336"/>
      <c r="D16" s="336"/>
      <c r="E16" s="336"/>
      <c r="F16" s="336"/>
      <c r="G16" s="336"/>
      <c r="H16" s="336"/>
      <c r="J16" s="131"/>
    </row>
    <row r="17" spans="2:16" ht="36" x14ac:dyDescent="0.35">
      <c r="B17" s="195" t="s">
        <v>11</v>
      </c>
      <c r="C17" s="35" t="s">
        <v>124</v>
      </c>
      <c r="D17" s="160"/>
      <c r="E17" s="36">
        <v>4</v>
      </c>
      <c r="F17" s="160">
        <f t="shared" ref="F17:F22" si="0">D17*E17</f>
        <v>0</v>
      </c>
      <c r="G17" s="36" t="s">
        <v>13</v>
      </c>
      <c r="H17" s="37"/>
      <c r="J17" s="132"/>
    </row>
    <row r="18" spans="2:16" ht="36" x14ac:dyDescent="0.35">
      <c r="B18" s="369" t="s">
        <v>14</v>
      </c>
      <c r="C18" s="35" t="s">
        <v>15</v>
      </c>
      <c r="D18" s="160"/>
      <c r="E18" s="36">
        <v>4</v>
      </c>
      <c r="F18" s="160">
        <f t="shared" si="0"/>
        <v>0</v>
      </c>
      <c r="G18" s="36" t="s">
        <v>13</v>
      </c>
      <c r="H18" s="37"/>
      <c r="J18" s="131"/>
    </row>
    <row r="19" spans="2:16" ht="72" x14ac:dyDescent="0.35">
      <c r="B19" s="370"/>
      <c r="C19" s="35" t="s">
        <v>16</v>
      </c>
      <c r="D19" s="160"/>
      <c r="E19" s="36">
        <v>5</v>
      </c>
      <c r="F19" s="160">
        <f t="shared" si="0"/>
        <v>0</v>
      </c>
      <c r="G19" s="36" t="s">
        <v>13</v>
      </c>
      <c r="H19" s="37"/>
      <c r="J19" s="131"/>
    </row>
    <row r="20" spans="2:16" ht="36" customHeight="1" x14ac:dyDescent="0.35">
      <c r="B20" s="373" t="s">
        <v>17</v>
      </c>
      <c r="C20" s="35" t="s">
        <v>18</v>
      </c>
      <c r="D20" s="160"/>
      <c r="E20" s="36">
        <v>3</v>
      </c>
      <c r="F20" s="160">
        <f t="shared" si="0"/>
        <v>0</v>
      </c>
      <c r="G20" s="36"/>
      <c r="H20" s="37"/>
      <c r="J20" s="98"/>
    </row>
    <row r="21" spans="2:16" ht="18" customHeight="1" x14ac:dyDescent="0.35">
      <c r="B21" s="374"/>
      <c r="C21" s="35" t="s">
        <v>19</v>
      </c>
      <c r="D21" s="160"/>
      <c r="E21" s="36">
        <v>2</v>
      </c>
      <c r="F21" s="160">
        <f t="shared" si="0"/>
        <v>0</v>
      </c>
      <c r="G21" s="36"/>
      <c r="H21" s="37"/>
      <c r="J21" s="98"/>
    </row>
    <row r="22" spans="2:16" ht="72" customHeight="1" x14ac:dyDescent="0.35">
      <c r="B22" s="375"/>
      <c r="C22" s="35" t="s">
        <v>20</v>
      </c>
      <c r="D22" s="160"/>
      <c r="E22" s="36">
        <v>2</v>
      </c>
      <c r="F22" s="160">
        <f t="shared" si="0"/>
        <v>0</v>
      </c>
      <c r="G22" s="36"/>
      <c r="H22" s="37"/>
      <c r="J22" s="98"/>
    </row>
    <row r="23" spans="2:16" ht="123" customHeight="1" x14ac:dyDescent="0.35">
      <c r="B23" s="253" t="s">
        <v>159</v>
      </c>
      <c r="C23" s="35" t="s">
        <v>22</v>
      </c>
      <c r="D23" s="160"/>
      <c r="E23" s="36">
        <v>1</v>
      </c>
      <c r="F23" s="160">
        <f>IF(D23="Projet sans infrastructure","N/A",D23*E23)</f>
        <v>0</v>
      </c>
      <c r="G23" s="36" t="s">
        <v>13</v>
      </c>
      <c r="H23" s="37"/>
      <c r="J23" s="98"/>
      <c r="K23" s="94"/>
    </row>
    <row r="24" spans="2:16" ht="36" customHeight="1" x14ac:dyDescent="0.35">
      <c r="B24" s="369" t="s">
        <v>126</v>
      </c>
      <c r="C24" s="35" t="s">
        <v>24</v>
      </c>
      <c r="D24" s="160"/>
      <c r="E24" s="36">
        <v>3</v>
      </c>
      <c r="F24" s="160">
        <f>IF(D24="Projet sans études","N/A",D24*E24)</f>
        <v>0</v>
      </c>
      <c r="G24" s="36" t="s">
        <v>13</v>
      </c>
      <c r="H24" s="37"/>
      <c r="J24" s="98"/>
    </row>
    <row r="25" spans="2:16" ht="57.9" customHeight="1" x14ac:dyDescent="0.35">
      <c r="B25" s="370"/>
      <c r="C25" s="35" t="s">
        <v>25</v>
      </c>
      <c r="D25" s="160"/>
      <c r="E25" s="36">
        <v>2</v>
      </c>
      <c r="F25" s="160">
        <f>IF(D25="Projet sans études","N/A",D25*E25)</f>
        <v>0</v>
      </c>
      <c r="G25" s="36" t="s">
        <v>13</v>
      </c>
      <c r="H25" s="37"/>
      <c r="J25" s="98"/>
    </row>
    <row r="26" spans="2:16" ht="21" x14ac:dyDescent="0.4">
      <c r="B26" s="46"/>
      <c r="C26" s="38"/>
      <c r="D26" s="39"/>
      <c r="E26" s="39"/>
      <c r="F26" s="39"/>
      <c r="G26" s="39"/>
      <c r="H26" s="39"/>
      <c r="J26" s="48"/>
    </row>
    <row r="27" spans="2:16" s="48" customFormat="1" ht="42.6" customHeight="1" x14ac:dyDescent="0.35">
      <c r="B27" s="382" t="str">
        <f>+'critères transversaux'!B16</f>
        <v>Total critères transversaux</v>
      </c>
      <c r="C27" s="345" t="s">
        <v>127</v>
      </c>
      <c r="D27" s="346"/>
      <c r="E27" s="260" t="s">
        <v>128</v>
      </c>
      <c r="F27" s="260" t="s">
        <v>129</v>
      </c>
      <c r="G27" s="260" t="s">
        <v>9</v>
      </c>
      <c r="H27" s="260" t="s">
        <v>10</v>
      </c>
    </row>
    <row r="28" spans="2:16" s="48" customFormat="1" ht="38.4" customHeight="1" x14ac:dyDescent="0.35">
      <c r="B28" s="382"/>
      <c r="C28" s="344" t="s">
        <v>127</v>
      </c>
      <c r="D28" s="344"/>
      <c r="E28" s="161" t="str">
        <f>IF(C28="Sans études avec infrastructure",21,IF(C28="Sans études sans infrastructure",20,IF(C28="Avec études sans infrastructure",25,IF(C28="Avec études avec infrastructure",26,""))))</f>
        <v/>
      </c>
      <c r="F28" s="262">
        <f>SUM(F17:F25)</f>
        <v>0</v>
      </c>
      <c r="G28" s="163"/>
      <c r="H28" s="163"/>
    </row>
    <row r="29" spans="2:16" ht="59.4" customHeight="1" x14ac:dyDescent="0.35">
      <c r="M29" s="98"/>
      <c r="N29" s="93"/>
      <c r="O29" s="93"/>
      <c r="P29" s="93"/>
    </row>
    <row r="30" spans="2:16" s="48" customFormat="1" ht="39.6" customHeight="1" x14ac:dyDescent="0.35">
      <c r="B30" s="350" t="s">
        <v>130</v>
      </c>
      <c r="C30" s="351"/>
      <c r="D30" s="351"/>
      <c r="E30" s="351"/>
      <c r="F30" s="351"/>
      <c r="G30" s="351"/>
      <c r="H30" s="352"/>
    </row>
    <row r="32" spans="2:16" ht="42" x14ac:dyDescent="0.35">
      <c r="B32" s="341"/>
      <c r="C32" s="265" t="s">
        <v>132</v>
      </c>
      <c r="D32" s="265" t="s">
        <v>6</v>
      </c>
      <c r="E32" s="265" t="s">
        <v>133</v>
      </c>
      <c r="F32" s="265" t="s">
        <v>134</v>
      </c>
      <c r="G32" s="265" t="s">
        <v>46</v>
      </c>
      <c r="H32" s="265" t="s">
        <v>10</v>
      </c>
    </row>
    <row r="33" spans="2:10" ht="35.1" customHeight="1" x14ac:dyDescent="0.35">
      <c r="B33" s="341"/>
      <c r="C33" s="112" t="s">
        <v>254</v>
      </c>
      <c r="D33" s="160"/>
      <c r="E33" s="108">
        <v>3</v>
      </c>
      <c r="F33" s="108">
        <f>D33*E33</f>
        <v>0</v>
      </c>
      <c r="G33" s="109"/>
      <c r="H33" s="109"/>
      <c r="I33" s="117"/>
    </row>
    <row r="34" spans="2:10" ht="35.1" customHeight="1" x14ac:dyDescent="0.35">
      <c r="B34" s="341"/>
      <c r="C34" s="112" t="s">
        <v>255</v>
      </c>
      <c r="D34" s="160"/>
      <c r="E34" s="108">
        <v>2</v>
      </c>
      <c r="F34" s="108">
        <f>D34*E34</f>
        <v>0</v>
      </c>
      <c r="G34" s="109"/>
      <c r="H34" s="109"/>
      <c r="I34" s="117"/>
    </row>
    <row r="36" spans="2:10" s="48" customFormat="1" ht="42.6" customHeight="1" x14ac:dyDescent="0.4">
      <c r="B36" s="81"/>
      <c r="C36" s="406" t="s">
        <v>127</v>
      </c>
      <c r="D36" s="406"/>
      <c r="E36" s="274" t="s">
        <v>128</v>
      </c>
      <c r="F36" s="274" t="s">
        <v>129</v>
      </c>
      <c r="G36" s="274" t="s">
        <v>9</v>
      </c>
      <c r="H36" s="274" t="s">
        <v>10</v>
      </c>
    </row>
    <row r="37" spans="2:10" s="48" customFormat="1" ht="50.1" customHeight="1" x14ac:dyDescent="0.35">
      <c r="B37" s="261" t="s">
        <v>141</v>
      </c>
      <c r="C37" s="407"/>
      <c r="D37" s="407"/>
      <c r="E37" s="161">
        <f>4*SUM(E33 + E34)</f>
        <v>20</v>
      </c>
      <c r="F37" s="262">
        <f>SUM(F34)</f>
        <v>0</v>
      </c>
      <c r="G37" s="163"/>
      <c r="H37" s="163"/>
    </row>
    <row r="38" spans="2:10" ht="69.900000000000006" customHeight="1" x14ac:dyDescent="0.35"/>
    <row r="39" spans="2:10" s="48" customFormat="1" ht="38.1" customHeight="1" x14ac:dyDescent="0.35">
      <c r="B39" s="350" t="s">
        <v>142</v>
      </c>
      <c r="C39" s="351"/>
      <c r="D39" s="351"/>
      <c r="E39" s="351"/>
      <c r="F39" s="351"/>
      <c r="G39" s="351"/>
      <c r="H39" s="352"/>
    </row>
    <row r="40" spans="2:10" s="130" customFormat="1" ht="23.4" x14ac:dyDescent="0.45">
      <c r="B40" s="106"/>
    </row>
    <row r="41" spans="2:10" s="48" customFormat="1" ht="23.4" x14ac:dyDescent="0.45">
      <c r="B41" s="194" t="s">
        <v>143</v>
      </c>
    </row>
    <row r="42" spans="2:10" s="48" customFormat="1" x14ac:dyDescent="0.35">
      <c r="B42" s="51"/>
      <c r="C42" s="52"/>
      <c r="D42" s="156"/>
    </row>
    <row r="43" spans="2:10" s="48" customFormat="1" ht="33.9" customHeight="1" x14ac:dyDescent="0.35">
      <c r="C43" s="265" t="s">
        <v>44</v>
      </c>
      <c r="D43" s="265" t="s">
        <v>45</v>
      </c>
      <c r="E43" s="327" t="s">
        <v>46</v>
      </c>
      <c r="F43" s="327"/>
      <c r="G43" s="327"/>
      <c r="H43" s="265" t="s">
        <v>10</v>
      </c>
    </row>
    <row r="44" spans="2:10" s="48" customFormat="1" ht="54" x14ac:dyDescent="0.35">
      <c r="B44" s="335" t="s">
        <v>47</v>
      </c>
      <c r="C44" s="193" t="s">
        <v>48</v>
      </c>
      <c r="D44" s="168"/>
      <c r="E44" s="169"/>
      <c r="F44" s="170"/>
      <c r="G44" s="182"/>
      <c r="H44" s="135"/>
      <c r="J44" s="99"/>
    </row>
    <row r="45" spans="2:10" s="48" customFormat="1" ht="117.75" customHeight="1" x14ac:dyDescent="0.35">
      <c r="B45" s="356"/>
      <c r="C45" s="184" t="s">
        <v>49</v>
      </c>
      <c r="D45" s="168"/>
      <c r="E45" s="169"/>
      <c r="F45" s="170"/>
      <c r="G45" s="182"/>
      <c r="H45" s="189"/>
      <c r="I45" s="164"/>
      <c r="J45" s="99"/>
    </row>
    <row r="46" spans="2:10" s="48" customFormat="1" ht="36" x14ac:dyDescent="0.35">
      <c r="B46" s="356"/>
      <c r="C46" s="185" t="s">
        <v>51</v>
      </c>
      <c r="D46" s="171"/>
      <c r="E46" s="357"/>
      <c r="F46" s="358"/>
      <c r="G46" s="359"/>
      <c r="H46" s="190"/>
    </row>
    <row r="47" spans="2:10" s="48" customFormat="1" ht="36" x14ac:dyDescent="0.35">
      <c r="B47" s="356"/>
      <c r="C47" s="187" t="s">
        <v>144</v>
      </c>
      <c r="D47" s="188"/>
      <c r="E47" s="360"/>
      <c r="F47" s="361"/>
      <c r="G47" s="362"/>
      <c r="H47" s="191"/>
      <c r="I47" s="38"/>
      <c r="J47" s="38"/>
    </row>
    <row r="48" spans="2:10" s="48" customFormat="1" ht="18" customHeight="1" x14ac:dyDescent="0.35">
      <c r="B48" s="336"/>
      <c r="C48" s="186" t="s">
        <v>145</v>
      </c>
      <c r="D48" s="183">
        <f>SUM(D44:D47)</f>
        <v>0</v>
      </c>
      <c r="E48" s="363"/>
      <c r="F48" s="364"/>
      <c r="G48" s="365"/>
      <c r="H48" s="192"/>
    </row>
    <row r="49" spans="2:8" s="48" customFormat="1" x14ac:dyDescent="0.35"/>
    <row r="50" spans="2:8" s="48" customFormat="1" ht="42.6" customHeight="1" x14ac:dyDescent="0.4">
      <c r="B50" s="81"/>
      <c r="C50" s="269" t="s">
        <v>127</v>
      </c>
      <c r="D50" s="260" t="s">
        <v>129</v>
      </c>
      <c r="E50" s="327" t="s">
        <v>46</v>
      </c>
      <c r="F50" s="327"/>
      <c r="G50" s="327"/>
      <c r="H50" s="260" t="s">
        <v>10</v>
      </c>
    </row>
    <row r="51" spans="2:8" s="48" customFormat="1" ht="38.4" customHeight="1" x14ac:dyDescent="0.35">
      <c r="B51" s="261" t="s">
        <v>150</v>
      </c>
      <c r="C51" s="270"/>
      <c r="D51" s="199">
        <f>D48</f>
        <v>0</v>
      </c>
      <c r="E51" s="330"/>
      <c r="F51" s="331"/>
      <c r="G51" s="332"/>
      <c r="H51" s="163"/>
    </row>
    <row r="54" spans="2:8" s="48" customFormat="1" ht="33" customHeight="1" x14ac:dyDescent="0.35">
      <c r="B54" s="350" t="s">
        <v>151</v>
      </c>
      <c r="C54" s="351"/>
      <c r="D54" s="351"/>
      <c r="E54" s="351"/>
      <c r="F54" s="351"/>
      <c r="G54" s="351"/>
      <c r="H54" s="352"/>
    </row>
    <row r="55" spans="2:8" s="48" customFormat="1" ht="17.399999999999999" customHeight="1" x14ac:dyDescent="0.35"/>
    <row r="56" spans="2:8" s="48" customFormat="1" ht="43.5" customHeight="1" x14ac:dyDescent="0.35">
      <c r="B56" s="271" t="s">
        <v>26</v>
      </c>
      <c r="C56" s="202">
        <f>F28</f>
        <v>0</v>
      </c>
      <c r="G56" s="204" t="s">
        <v>62</v>
      </c>
      <c r="H56" s="203" t="s">
        <v>63</v>
      </c>
    </row>
    <row r="57" spans="2:8" s="48" customFormat="1" ht="39.6" customHeight="1" x14ac:dyDescent="0.35">
      <c r="B57" s="271" t="s">
        <v>141</v>
      </c>
      <c r="C57" s="200">
        <f>F37</f>
        <v>0</v>
      </c>
      <c r="G57" s="205"/>
      <c r="H57" s="203" t="s">
        <v>64</v>
      </c>
    </row>
    <row r="58" spans="2:8" s="48" customFormat="1" ht="39.6" customHeight="1" x14ac:dyDescent="0.35">
      <c r="B58" s="271" t="s">
        <v>150</v>
      </c>
      <c r="C58" s="201">
        <f>D51</f>
        <v>0</v>
      </c>
      <c r="G58" s="205"/>
      <c r="H58" s="203" t="s">
        <v>65</v>
      </c>
    </row>
    <row r="59" spans="2:8" s="48" customFormat="1" ht="39.6" customHeight="1" x14ac:dyDescent="0.35">
      <c r="B59" s="271" t="s">
        <v>152</v>
      </c>
      <c r="C59" s="272">
        <f>C56+C57</f>
        <v>0</v>
      </c>
      <c r="G59" s="206"/>
      <c r="H59" s="203" t="s">
        <v>66</v>
      </c>
    </row>
    <row r="60" spans="2:8" s="48" customFormat="1" ht="39.6" customHeight="1" x14ac:dyDescent="0.35">
      <c r="B60" s="271" t="s">
        <v>153</v>
      </c>
      <c r="C60" s="272">
        <f>C56+C57+C58</f>
        <v>0</v>
      </c>
      <c r="G60" s="207" t="s">
        <v>67</v>
      </c>
      <c r="H60" s="203" t="s">
        <v>68</v>
      </c>
    </row>
    <row r="61" spans="2:8" s="48" customFormat="1" ht="36" x14ac:dyDescent="0.35">
      <c r="G61" s="208"/>
      <c r="H61" s="203" t="s">
        <v>69</v>
      </c>
    </row>
    <row r="62" spans="2:8" s="48" customFormat="1" ht="47.4" customHeight="1" x14ac:dyDescent="0.35">
      <c r="G62" s="208"/>
      <c r="H62" s="203" t="s">
        <v>70</v>
      </c>
    </row>
    <row r="63" spans="2:8" s="48" customFormat="1" ht="36" x14ac:dyDescent="0.35">
      <c r="G63" s="209"/>
      <c r="H63" s="203" t="s">
        <v>71</v>
      </c>
    </row>
    <row r="64" spans="2:8" s="48" customFormat="1" ht="38.4" customHeight="1" x14ac:dyDescent="0.35">
      <c r="B64" s="353" t="s">
        <v>154</v>
      </c>
      <c r="C64" s="355" t="str">
        <f>IF(OR(C59=0,C28=""),"",IF(OR(AND(C28="Sans études avec infrastructure",C59&lt;22),AND(C28="Sans études sans infrastructure",C59&lt;21),AND(C28="Avec études sans infrastructure",C59&lt;26),AND(C28="Avec études avec infrastructure",C59&lt;27)),"Avis défavorable",IF(OR(AND(C28="Sans études avec infrastructure",C59&lt;43,C59&gt;21),AND(C28="Sans études sans infrastructure",C59&lt;41,C59&gt;20),AND(C28="Avec études sans infrastructure",C59&lt;51,C59&gt;25),AND(C28="Avec études avec infrastructure",C59&lt;53,C59&gt;26)),"Avis d'ajournement",IF(OR(AND(C28="Sans études avec infrastructure",C59&gt;42),AND(C28="Sans études sans infrastructure",C59&gt;40),AND(C28="Avec études sans infrastructure",C59&gt;50),AND(C28="Avec études avec infrastructure",C59&gt;52)),"Avis favorable"))))</f>
        <v/>
      </c>
      <c r="G64" s="210" t="s">
        <v>72</v>
      </c>
      <c r="H64" s="203" t="s">
        <v>73</v>
      </c>
    </row>
    <row r="65" spans="2:8" s="48" customFormat="1" ht="38.4" customHeight="1" x14ac:dyDescent="0.35">
      <c r="B65" s="353"/>
      <c r="C65" s="355"/>
      <c r="G65" s="211"/>
      <c r="H65" s="203" t="s">
        <v>74</v>
      </c>
    </row>
    <row r="66" spans="2:8" s="48" customFormat="1" ht="38.4" customHeight="1" x14ac:dyDescent="0.35">
      <c r="B66" s="353"/>
      <c r="C66" s="355"/>
      <c r="G66" s="211"/>
      <c r="H66" s="203" t="s">
        <v>75</v>
      </c>
    </row>
    <row r="67" spans="2:8" s="48" customFormat="1" ht="38.4" customHeight="1" x14ac:dyDescent="0.35">
      <c r="B67" s="354"/>
      <c r="C67" s="355"/>
      <c r="G67" s="212"/>
      <c r="H67" s="203" t="s">
        <v>76</v>
      </c>
    </row>
    <row r="68" spans="2:8" s="48" customFormat="1" ht="38.4" customHeight="1" x14ac:dyDescent="0.35"/>
    <row r="69" spans="2:8" s="48" customFormat="1" ht="38.4" customHeight="1" x14ac:dyDescent="0.35"/>
    <row r="70" spans="2:8" s="48" customFormat="1" ht="21" x14ac:dyDescent="0.4">
      <c r="B70" s="174"/>
      <c r="C70" s="80"/>
      <c r="D70" s="156"/>
      <c r="E70" s="156"/>
      <c r="F70" s="156"/>
    </row>
    <row r="71" spans="2:8" s="48" customFormat="1" ht="18" customHeight="1" x14ac:dyDescent="0.35">
      <c r="B71" s="334" t="s">
        <v>77</v>
      </c>
      <c r="C71" s="304"/>
      <c r="D71" s="304"/>
      <c r="E71" s="304"/>
      <c r="F71" s="304"/>
      <c r="G71" s="304"/>
      <c r="H71" s="304"/>
    </row>
    <row r="72" spans="2:8" s="48" customFormat="1" ht="18" customHeight="1" x14ac:dyDescent="0.35">
      <c r="B72" s="334"/>
      <c r="C72" s="304"/>
      <c r="D72" s="304"/>
      <c r="E72" s="304"/>
      <c r="F72" s="304"/>
      <c r="G72" s="304"/>
      <c r="H72" s="304"/>
    </row>
    <row r="73" spans="2:8" s="48" customFormat="1" ht="18" customHeight="1" x14ac:dyDescent="0.35">
      <c r="B73" s="334"/>
      <c r="C73" s="304"/>
      <c r="D73" s="304"/>
      <c r="E73" s="304"/>
      <c r="F73" s="304"/>
      <c r="G73" s="304"/>
      <c r="H73" s="304"/>
    </row>
    <row r="74" spans="2:8" s="48" customFormat="1" ht="18" customHeight="1" x14ac:dyDescent="0.35">
      <c r="B74" s="334"/>
      <c r="C74" s="304"/>
      <c r="D74" s="304"/>
      <c r="E74" s="304"/>
      <c r="F74" s="304"/>
      <c r="G74" s="304"/>
      <c r="H74" s="304"/>
    </row>
    <row r="75" spans="2:8" s="48" customFormat="1" ht="18" customHeight="1" x14ac:dyDescent="0.35">
      <c r="B75" s="334"/>
      <c r="C75" s="304"/>
      <c r="D75" s="304"/>
      <c r="E75" s="304"/>
      <c r="F75" s="304"/>
      <c r="G75" s="304"/>
      <c r="H75" s="304"/>
    </row>
    <row r="76" spans="2:8" s="48" customFormat="1" ht="32.4" customHeight="1" x14ac:dyDescent="0.4">
      <c r="B76" s="81"/>
      <c r="C76" s="115"/>
      <c r="D76" s="175"/>
      <c r="E76" s="175"/>
      <c r="F76" s="175"/>
      <c r="G76" s="164"/>
      <c r="H76" s="164"/>
    </row>
    <row r="77" spans="2:8" s="48" customFormat="1" ht="32.4" customHeight="1" x14ac:dyDescent="0.35">
      <c r="B77" s="213" t="s">
        <v>78</v>
      </c>
      <c r="C77" s="329"/>
      <c r="D77" s="329"/>
      <c r="E77" s="329"/>
      <c r="F77" s="329"/>
      <c r="G77" s="329"/>
      <c r="H77" s="329"/>
    </row>
    <row r="78" spans="2:8" s="48" customFormat="1" ht="32.4" customHeight="1" x14ac:dyDescent="0.35">
      <c r="B78" s="213" t="s">
        <v>79</v>
      </c>
      <c r="C78" s="329"/>
      <c r="D78" s="329"/>
      <c r="E78" s="329"/>
      <c r="F78" s="329"/>
      <c r="G78" s="329"/>
      <c r="H78" s="329"/>
    </row>
    <row r="79" spans="2:8" s="48" customFormat="1" ht="32.4" customHeight="1" x14ac:dyDescent="0.35">
      <c r="B79" s="213" t="s">
        <v>80</v>
      </c>
      <c r="C79" s="329"/>
      <c r="D79" s="329"/>
      <c r="E79" s="329"/>
      <c r="F79" s="329"/>
      <c r="G79" s="329"/>
      <c r="H79" s="329"/>
    </row>
    <row r="80" spans="2:8" s="48" customFormat="1" ht="32.4" customHeight="1" x14ac:dyDescent="0.35">
      <c r="B80" s="213" t="s">
        <v>81</v>
      </c>
      <c r="C80" s="329"/>
      <c r="D80" s="329"/>
      <c r="E80" s="329"/>
      <c r="F80" s="329"/>
      <c r="G80" s="329"/>
      <c r="H80" s="329"/>
    </row>
    <row r="81" spans="2:8" s="48" customFormat="1" ht="32.4" customHeight="1" x14ac:dyDescent="0.35">
      <c r="B81" s="213" t="s">
        <v>155</v>
      </c>
      <c r="C81" s="329"/>
      <c r="D81" s="329"/>
      <c r="E81" s="329"/>
      <c r="F81" s="329"/>
      <c r="G81" s="329"/>
      <c r="H81" s="329"/>
    </row>
    <row r="82" spans="2:8" s="48" customFormat="1" ht="32.4" customHeight="1" x14ac:dyDescent="0.35">
      <c r="B82" s="213" t="s">
        <v>83</v>
      </c>
      <c r="C82" s="329"/>
      <c r="D82" s="329"/>
      <c r="E82" s="329"/>
      <c r="F82" s="329"/>
      <c r="G82" s="329"/>
      <c r="H82" s="329"/>
    </row>
    <row r="83" spans="2:8" s="48" customFormat="1" ht="32.4" customHeight="1" x14ac:dyDescent="0.35">
      <c r="B83" s="213" t="s">
        <v>84</v>
      </c>
      <c r="C83" s="333" t="s">
        <v>85</v>
      </c>
      <c r="D83" s="333"/>
      <c r="E83" s="333"/>
      <c r="F83" s="333"/>
      <c r="G83" s="333"/>
      <c r="H83" s="333"/>
    </row>
    <row r="84" spans="2:8" s="48" customFormat="1" ht="32.4" customHeight="1" x14ac:dyDescent="0.35">
      <c r="B84" s="213" t="s">
        <v>86</v>
      </c>
      <c r="C84" s="329"/>
      <c r="D84" s="329"/>
      <c r="E84" s="329"/>
      <c r="F84" s="329"/>
      <c r="G84" s="329"/>
      <c r="H84" s="329"/>
    </row>
    <row r="85" spans="2:8" s="48" customFormat="1" ht="21" x14ac:dyDescent="0.4">
      <c r="B85" s="81"/>
    </row>
  </sheetData>
  <mergeCells count="46">
    <mergeCell ref="C8:H8"/>
    <mergeCell ref="B2:H2"/>
    <mergeCell ref="C4:H4"/>
    <mergeCell ref="C5:H5"/>
    <mergeCell ref="C6:H6"/>
    <mergeCell ref="C7:H7"/>
    <mergeCell ref="C9:H9"/>
    <mergeCell ref="C10:H10"/>
    <mergeCell ref="B13:H13"/>
    <mergeCell ref="C15:C16"/>
    <mergeCell ref="D15:D16"/>
    <mergeCell ref="E15:E16"/>
    <mergeCell ref="F15:F16"/>
    <mergeCell ref="G15:G16"/>
    <mergeCell ref="H15:H16"/>
    <mergeCell ref="E43:G43"/>
    <mergeCell ref="B18:B19"/>
    <mergeCell ref="B20:B22"/>
    <mergeCell ref="B24:B25"/>
    <mergeCell ref="B27:B28"/>
    <mergeCell ref="C27:D27"/>
    <mergeCell ref="C28:D28"/>
    <mergeCell ref="B30:H30"/>
    <mergeCell ref="B32:B34"/>
    <mergeCell ref="C36:D36"/>
    <mergeCell ref="C37:D37"/>
    <mergeCell ref="B39:H39"/>
    <mergeCell ref="C77:H77"/>
    <mergeCell ref="B44:B48"/>
    <mergeCell ref="E46:G46"/>
    <mergeCell ref="E47:G47"/>
    <mergeCell ref="E48:G48"/>
    <mergeCell ref="E50:G50"/>
    <mergeCell ref="E51:G51"/>
    <mergeCell ref="B54:H54"/>
    <mergeCell ref="B64:B67"/>
    <mergeCell ref="C64:C67"/>
    <mergeCell ref="B71:B75"/>
    <mergeCell ref="C71:H75"/>
    <mergeCell ref="C84:H84"/>
    <mergeCell ref="C78:H78"/>
    <mergeCell ref="C79:H79"/>
    <mergeCell ref="C80:H80"/>
    <mergeCell ref="C81:H81"/>
    <mergeCell ref="C82:H82"/>
    <mergeCell ref="C83:H83"/>
  </mergeCells>
  <conditionalFormatting sqref="C64">
    <cfRule type="containsText" dxfId="23" priority="1" operator="containsText" text="Avis d'ajournement">
      <formula>NOT(ISERROR(SEARCH("Avis d'ajournement",C64)))</formula>
    </cfRule>
    <cfRule type="containsText" dxfId="22" priority="2" operator="containsText" text="Avis défavorable">
      <formula>NOT(ISERROR(SEARCH("Avis défavorable",C64)))</formula>
    </cfRule>
    <cfRule type="containsText" dxfId="21" priority="3" operator="containsText" text="Avis favorable">
      <formula>NOT(ISERROR(SEARCH("Avis favorable",C64)))</formula>
    </cfRule>
  </conditionalFormatting>
  <dataValidations count="7">
    <dataValidation type="list" allowBlank="1" showInputMessage="1" showErrorMessage="1" sqref="D44 D46:D47" xr:uid="{551F876E-6472-4467-A85C-BB9DE8756B5C}">
      <formula1>"0,1"</formula1>
    </dataValidation>
    <dataValidation type="list" allowBlank="1" showInputMessage="1" showErrorMessage="1" sqref="D45" xr:uid="{EF6DE31B-C654-4EA8-A989-328A25011D4E}">
      <formula1>"0,1,2"</formula1>
    </dataValidation>
    <dataValidation type="list" allowBlank="1" showInputMessage="1" showErrorMessage="1" sqref="C37 C51" xr:uid="{B7EE6E02-425E-4DAB-91E3-998612C9C8A2}">
      <formula1>"Tout domaine d'intervention"</formula1>
    </dataValidation>
    <dataValidation type="list" allowBlank="1" showInputMessage="1" showErrorMessage="1" sqref="C28" xr:uid="{727A7452-19BB-4184-B10E-D183A6FDCF0F}">
      <formula1>"Sans études avec infrastructure, Sans études sans infrastructure,Avec études sans infrastructure,Avec études avec infrastructure"</formula1>
    </dataValidation>
    <dataValidation type="list" allowBlank="1" showInputMessage="1" showErrorMessage="1" sqref="D24:D25" xr:uid="{992C9301-D0A5-452F-9E30-0D27DF2A1586}">
      <formula1>"Projet sans études,1,2,3,4"</formula1>
    </dataValidation>
    <dataValidation type="list" allowBlank="1" showInputMessage="1" showErrorMessage="1" sqref="D23" xr:uid="{041797F2-93D6-4012-96E3-142856D5325A}">
      <formula1>"Projet sans infrastructure,1,2,3,4"</formula1>
    </dataValidation>
    <dataValidation type="list" allowBlank="1" showInputMessage="1" showErrorMessage="1" sqref="D17:D22 D33:D34" xr:uid="{84EC3873-642D-4A14-960B-15A857513116}">
      <formula1>"1,2,3,4"</formula1>
    </dataValidation>
  </dataValidation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4585B-A67E-4D77-BA86-81CBC6AA7B76}">
  <sheetPr>
    <tabColor rgb="FFFFFF00"/>
  </sheetPr>
  <dimension ref="A1:P84"/>
  <sheetViews>
    <sheetView showGridLines="0" topLeftCell="A31" zoomScale="55" zoomScaleNormal="55" workbookViewId="0">
      <selection activeCell="C29" sqref="C29"/>
    </sheetView>
  </sheetViews>
  <sheetFormatPr baseColWidth="10" defaultColWidth="11.44140625" defaultRowHeight="18" x14ac:dyDescent="0.35"/>
  <cols>
    <col min="1" max="1" width="27.6640625" style="31" customWidth="1"/>
    <col min="2" max="2" width="33.88671875" style="31" customWidth="1"/>
    <col min="3" max="3" width="123.6640625" style="31" customWidth="1"/>
    <col min="4" max="4" width="19.5546875" style="31" customWidth="1"/>
    <col min="5" max="5" width="20.44140625" style="31" customWidth="1"/>
    <col min="6" max="6" width="20.88671875" style="31" customWidth="1"/>
    <col min="7" max="7" width="83.44140625" style="31" customWidth="1"/>
    <col min="8" max="8" width="90.5546875" style="31" customWidth="1"/>
    <col min="9" max="12" width="11.44140625" style="31"/>
    <col min="13" max="13" width="65" style="31" customWidth="1"/>
    <col min="14" max="16384" width="11.44140625" style="31"/>
  </cols>
  <sheetData>
    <row r="1" spans="1:16" s="48" customFormat="1" ht="99.75" customHeight="1" x14ac:dyDescent="0.35"/>
    <row r="2" spans="1:16" s="48" customFormat="1" ht="52.5" customHeight="1" x14ac:dyDescent="0.35">
      <c r="B2" s="286" t="s">
        <v>256</v>
      </c>
      <c r="C2" s="286"/>
      <c r="D2" s="286"/>
      <c r="E2" s="286"/>
      <c r="F2" s="286"/>
      <c r="G2" s="286"/>
      <c r="H2" s="286"/>
    </row>
    <row r="3" spans="1:16" x14ac:dyDescent="0.35">
      <c r="B3" s="48"/>
      <c r="C3" s="49"/>
      <c r="D3" s="49"/>
      <c r="E3" s="49"/>
    </row>
    <row r="4" spans="1:16" ht="21" x14ac:dyDescent="0.35">
      <c r="B4" s="176" t="s">
        <v>111</v>
      </c>
      <c r="C4" s="372"/>
      <c r="D4" s="372"/>
      <c r="E4" s="372"/>
      <c r="F4" s="372"/>
      <c r="G4" s="372"/>
      <c r="H4" s="372"/>
    </row>
    <row r="5" spans="1:16" ht="21" x14ac:dyDescent="0.35">
      <c r="B5" s="176" t="s">
        <v>112</v>
      </c>
      <c r="C5" s="372"/>
      <c r="D5" s="372"/>
      <c r="E5" s="372"/>
      <c r="F5" s="372"/>
      <c r="G5" s="372"/>
      <c r="H5" s="372"/>
    </row>
    <row r="6" spans="1:16" ht="47.4" customHeight="1" x14ac:dyDescent="0.35">
      <c r="B6" s="176" t="s">
        <v>250</v>
      </c>
      <c r="C6" s="337" t="s">
        <v>251</v>
      </c>
      <c r="D6" s="337"/>
      <c r="E6" s="337"/>
      <c r="F6" s="337"/>
      <c r="G6" s="337"/>
      <c r="H6" s="337"/>
    </row>
    <row r="7" spans="1:16" ht="55.5" customHeight="1" x14ac:dyDescent="0.35">
      <c r="B7" s="176" t="s">
        <v>257</v>
      </c>
      <c r="C7" s="337" t="s">
        <v>258</v>
      </c>
      <c r="D7" s="337"/>
      <c r="E7" s="337"/>
      <c r="F7" s="337"/>
      <c r="G7" s="337"/>
      <c r="H7" s="337"/>
    </row>
    <row r="8" spans="1:16" ht="30.75" customHeight="1" x14ac:dyDescent="0.35">
      <c r="B8" s="176" t="s">
        <v>117</v>
      </c>
      <c r="C8" s="372"/>
      <c r="D8" s="372"/>
      <c r="E8" s="372"/>
      <c r="F8" s="372"/>
      <c r="G8" s="372"/>
      <c r="H8" s="372"/>
    </row>
    <row r="9" spans="1:16" ht="63" x14ac:dyDescent="0.35">
      <c r="B9" s="176" t="s">
        <v>118</v>
      </c>
      <c r="C9" s="372"/>
      <c r="D9" s="372"/>
      <c r="E9" s="372"/>
      <c r="F9" s="372"/>
      <c r="G9" s="372"/>
      <c r="H9" s="372"/>
    </row>
    <row r="10" spans="1:16" ht="21" x14ac:dyDescent="0.35">
      <c r="B10" s="176" t="s">
        <v>119</v>
      </c>
      <c r="C10" s="379"/>
      <c r="D10" s="380"/>
      <c r="E10" s="380"/>
      <c r="F10" s="380"/>
      <c r="G10" s="380"/>
      <c r="H10" s="381"/>
    </row>
    <row r="11" spans="1:16" x14ac:dyDescent="0.35">
      <c r="B11" s="48"/>
      <c r="C11" s="49"/>
      <c r="D11" s="49"/>
      <c r="E11" s="49"/>
    </row>
    <row r="12" spans="1:16" x14ac:dyDescent="0.35">
      <c r="B12" s="48"/>
      <c r="C12" s="49"/>
      <c r="D12" s="49"/>
      <c r="E12" s="49"/>
    </row>
    <row r="13" spans="1:16" s="48" customFormat="1" ht="44.1" customHeight="1" x14ac:dyDescent="0.35">
      <c r="B13" s="350" t="s">
        <v>120</v>
      </c>
      <c r="C13" s="351"/>
      <c r="D13" s="351"/>
      <c r="E13" s="351"/>
      <c r="F13" s="351"/>
      <c r="G13" s="351"/>
      <c r="H13" s="352"/>
    </row>
    <row r="14" spans="1:16" ht="23.4" x14ac:dyDescent="0.45">
      <c r="B14" s="106"/>
      <c r="C14" s="32"/>
      <c r="D14" s="91"/>
      <c r="E14" s="33"/>
      <c r="F14" s="33"/>
      <c r="G14" s="34"/>
      <c r="H14" s="34"/>
      <c r="M14" s="92"/>
      <c r="N14" s="93"/>
      <c r="O14" s="93"/>
      <c r="P14" s="93"/>
    </row>
    <row r="15" spans="1:16" ht="39.9" customHeight="1" x14ac:dyDescent="0.35">
      <c r="A15" s="31" t="s">
        <v>4</v>
      </c>
      <c r="B15" s="155"/>
      <c r="C15" s="335" t="s">
        <v>121</v>
      </c>
      <c r="D15" s="335" t="s">
        <v>122</v>
      </c>
      <c r="E15" s="335" t="s">
        <v>123</v>
      </c>
      <c r="F15" s="335" t="s">
        <v>8</v>
      </c>
      <c r="G15" s="335" t="s">
        <v>9</v>
      </c>
      <c r="H15" s="335" t="s">
        <v>10</v>
      </c>
      <c r="J15" s="48"/>
    </row>
    <row r="16" spans="1:16" ht="39.9" customHeight="1" x14ac:dyDescent="0.35">
      <c r="B16" s="155"/>
      <c r="C16" s="336"/>
      <c r="D16" s="336"/>
      <c r="E16" s="336"/>
      <c r="F16" s="336"/>
      <c r="G16" s="336"/>
      <c r="H16" s="336"/>
      <c r="J16" s="131"/>
    </row>
    <row r="17" spans="2:16" ht="36" x14ac:dyDescent="0.35">
      <c r="B17" s="195" t="s">
        <v>11</v>
      </c>
      <c r="C17" s="35" t="s">
        <v>124</v>
      </c>
      <c r="D17" s="160"/>
      <c r="E17" s="36">
        <v>4</v>
      </c>
      <c r="F17" s="160">
        <f t="shared" ref="F17:F22" si="0">D17*E17</f>
        <v>0</v>
      </c>
      <c r="G17" s="36" t="s">
        <v>13</v>
      </c>
      <c r="H17" s="37"/>
      <c r="J17" s="132"/>
    </row>
    <row r="18" spans="2:16" ht="36" x14ac:dyDescent="0.35">
      <c r="B18" s="369" t="s">
        <v>14</v>
      </c>
      <c r="C18" s="35" t="s">
        <v>15</v>
      </c>
      <c r="D18" s="160"/>
      <c r="E18" s="36">
        <v>4</v>
      </c>
      <c r="F18" s="160">
        <f t="shared" si="0"/>
        <v>0</v>
      </c>
      <c r="G18" s="36" t="s">
        <v>13</v>
      </c>
      <c r="H18" s="37"/>
      <c r="J18" s="131"/>
    </row>
    <row r="19" spans="2:16" ht="72" x14ac:dyDescent="0.35">
      <c r="B19" s="370"/>
      <c r="C19" s="35" t="s">
        <v>16</v>
      </c>
      <c r="D19" s="160"/>
      <c r="E19" s="36">
        <v>5</v>
      </c>
      <c r="F19" s="160">
        <f t="shared" si="0"/>
        <v>0</v>
      </c>
      <c r="G19" s="36" t="s">
        <v>13</v>
      </c>
      <c r="H19" s="37"/>
      <c r="J19" s="131"/>
    </row>
    <row r="20" spans="2:16" ht="36" customHeight="1" x14ac:dyDescent="0.35">
      <c r="B20" s="373" t="s">
        <v>17</v>
      </c>
      <c r="C20" s="35" t="s">
        <v>18</v>
      </c>
      <c r="D20" s="160"/>
      <c r="E20" s="36">
        <v>3</v>
      </c>
      <c r="F20" s="160">
        <f t="shared" si="0"/>
        <v>0</v>
      </c>
      <c r="G20" s="36"/>
      <c r="H20" s="37"/>
      <c r="J20" s="98"/>
    </row>
    <row r="21" spans="2:16" ht="18" customHeight="1" x14ac:dyDescent="0.35">
      <c r="B21" s="374"/>
      <c r="C21" s="35" t="s">
        <v>19</v>
      </c>
      <c r="D21" s="160"/>
      <c r="E21" s="36">
        <v>2</v>
      </c>
      <c r="F21" s="160">
        <f t="shared" si="0"/>
        <v>0</v>
      </c>
      <c r="G21" s="36"/>
      <c r="H21" s="37"/>
      <c r="J21" s="98"/>
    </row>
    <row r="22" spans="2:16" ht="72" customHeight="1" x14ac:dyDescent="0.35">
      <c r="B22" s="375"/>
      <c r="C22" s="35" t="s">
        <v>20</v>
      </c>
      <c r="D22" s="160"/>
      <c r="E22" s="36">
        <v>2</v>
      </c>
      <c r="F22" s="160">
        <f t="shared" si="0"/>
        <v>0</v>
      </c>
      <c r="G22" s="36"/>
      <c r="H22" s="37"/>
      <c r="J22" s="98"/>
    </row>
    <row r="23" spans="2:16" ht="123" customHeight="1" x14ac:dyDescent="0.35">
      <c r="B23" s="253" t="s">
        <v>159</v>
      </c>
      <c r="C23" s="35" t="s">
        <v>22</v>
      </c>
      <c r="D23" s="160"/>
      <c r="E23" s="36">
        <v>1</v>
      </c>
      <c r="F23" s="160">
        <f>IF(D23="Projet sans infrastructure","N/A",D23*E23)</f>
        <v>0</v>
      </c>
      <c r="G23" s="36" t="s">
        <v>13</v>
      </c>
      <c r="H23" s="37"/>
      <c r="J23" s="98"/>
      <c r="K23" s="94"/>
    </row>
    <row r="24" spans="2:16" ht="36" customHeight="1" x14ac:dyDescent="0.35">
      <c r="B24" s="369" t="s">
        <v>126</v>
      </c>
      <c r="C24" s="35" t="s">
        <v>24</v>
      </c>
      <c r="D24" s="160"/>
      <c r="E24" s="36">
        <v>3</v>
      </c>
      <c r="F24" s="160">
        <f>IF(D24="Projet sans études","N/A",D24*E24)</f>
        <v>0</v>
      </c>
      <c r="G24" s="36" t="s">
        <v>13</v>
      </c>
      <c r="H24" s="37"/>
      <c r="J24" s="98"/>
    </row>
    <row r="25" spans="2:16" ht="57.9" customHeight="1" x14ac:dyDescent="0.35">
      <c r="B25" s="370"/>
      <c r="C25" s="35" t="s">
        <v>25</v>
      </c>
      <c r="D25" s="160"/>
      <c r="E25" s="36">
        <v>2</v>
      </c>
      <c r="F25" s="160">
        <f>IF(D25="Projet sans études","N/A",D25*E25)</f>
        <v>0</v>
      </c>
      <c r="G25" s="36" t="s">
        <v>13</v>
      </c>
      <c r="H25" s="37"/>
      <c r="J25" s="98"/>
    </row>
    <row r="26" spans="2:16" ht="21" x14ac:dyDescent="0.4">
      <c r="B26" s="46"/>
      <c r="C26" s="38"/>
      <c r="D26" s="39"/>
      <c r="E26" s="39"/>
      <c r="F26" s="39"/>
      <c r="G26" s="39"/>
      <c r="H26" s="39"/>
      <c r="J26" s="48"/>
    </row>
    <row r="27" spans="2:16" s="48" customFormat="1" ht="42.6" customHeight="1" x14ac:dyDescent="0.35">
      <c r="B27" s="382" t="str">
        <f>+'critères transversaux'!B16</f>
        <v>Total critères transversaux</v>
      </c>
      <c r="C27" s="345" t="s">
        <v>127</v>
      </c>
      <c r="D27" s="346"/>
      <c r="E27" s="260" t="s">
        <v>128</v>
      </c>
      <c r="F27" s="260" t="s">
        <v>129</v>
      </c>
      <c r="G27" s="260" t="s">
        <v>9</v>
      </c>
      <c r="H27" s="260" t="s">
        <v>10</v>
      </c>
    </row>
    <row r="28" spans="2:16" s="48" customFormat="1" ht="38.4" customHeight="1" x14ac:dyDescent="0.35">
      <c r="B28" s="382"/>
      <c r="C28" s="344" t="s">
        <v>127</v>
      </c>
      <c r="D28" s="344"/>
      <c r="E28" s="161" t="str">
        <f>IF(C28="Sans études avec infrastructure",21,IF(C28="Sans études sans infrastructure",20,IF(C28="Avec études sans infrastructure",25,IF(C28="Avec études avec infrastructure",26,""))))</f>
        <v/>
      </c>
      <c r="F28" s="262">
        <f>SUM(F17:F25)</f>
        <v>0</v>
      </c>
      <c r="G28" s="163"/>
      <c r="H28" s="163"/>
    </row>
    <row r="29" spans="2:16" ht="59.4" customHeight="1" x14ac:dyDescent="0.35">
      <c r="M29" s="98"/>
      <c r="N29" s="93"/>
      <c r="O29" s="93"/>
      <c r="P29" s="93"/>
    </row>
    <row r="30" spans="2:16" s="48" customFormat="1" ht="39.6" customHeight="1" x14ac:dyDescent="0.35">
      <c r="B30" s="350" t="s">
        <v>130</v>
      </c>
      <c r="C30" s="351"/>
      <c r="D30" s="351"/>
      <c r="E30" s="351"/>
      <c r="F30" s="351"/>
      <c r="G30" s="351"/>
      <c r="H30" s="352"/>
    </row>
    <row r="32" spans="2:16" ht="42" x14ac:dyDescent="0.35">
      <c r="B32" s="341" t="s">
        <v>257</v>
      </c>
      <c r="C32" s="265" t="s">
        <v>132</v>
      </c>
      <c r="D32" s="265" t="s">
        <v>6</v>
      </c>
      <c r="E32" s="265" t="s">
        <v>133</v>
      </c>
      <c r="F32" s="265" t="s">
        <v>134</v>
      </c>
      <c r="G32" s="265" t="s">
        <v>46</v>
      </c>
      <c r="H32" s="265" t="s">
        <v>10</v>
      </c>
    </row>
    <row r="33" spans="2:10" ht="35.1" customHeight="1" x14ac:dyDescent="0.35">
      <c r="B33" s="341"/>
      <c r="C33" s="112" t="s">
        <v>243</v>
      </c>
      <c r="D33" s="160"/>
      <c r="E33" s="108">
        <v>2</v>
      </c>
      <c r="F33" s="108">
        <f>D33*E33</f>
        <v>0</v>
      </c>
      <c r="G33" s="109"/>
      <c r="H33" s="109"/>
      <c r="I33" s="117"/>
    </row>
    <row r="35" spans="2:10" s="48" customFormat="1" ht="42.6" customHeight="1" x14ac:dyDescent="0.4">
      <c r="B35" s="81"/>
      <c r="C35" s="406" t="s">
        <v>127</v>
      </c>
      <c r="D35" s="406"/>
      <c r="E35" s="274" t="s">
        <v>128</v>
      </c>
      <c r="F35" s="274" t="s">
        <v>129</v>
      </c>
      <c r="G35" s="274" t="s">
        <v>9</v>
      </c>
      <c r="H35" s="274" t="s">
        <v>10</v>
      </c>
    </row>
    <row r="36" spans="2:10" s="48" customFormat="1" ht="50.1" customHeight="1" x14ac:dyDescent="0.35">
      <c r="B36" s="261" t="s">
        <v>141</v>
      </c>
      <c r="C36" s="407"/>
      <c r="D36" s="407"/>
      <c r="E36" s="161">
        <f>4*SUM(E33)</f>
        <v>8</v>
      </c>
      <c r="F36" s="262">
        <f>SUM(F33)</f>
        <v>0</v>
      </c>
      <c r="G36" s="163"/>
      <c r="H36" s="163"/>
    </row>
    <row r="37" spans="2:10" ht="69.900000000000006" customHeight="1" x14ac:dyDescent="0.35"/>
    <row r="38" spans="2:10" s="48" customFormat="1" ht="38.1" customHeight="1" x14ac:dyDescent="0.35">
      <c r="B38" s="350" t="s">
        <v>142</v>
      </c>
      <c r="C38" s="351"/>
      <c r="D38" s="351"/>
      <c r="E38" s="351"/>
      <c r="F38" s="351"/>
      <c r="G38" s="351"/>
      <c r="H38" s="352"/>
    </row>
    <row r="39" spans="2:10" s="130" customFormat="1" ht="23.4" x14ac:dyDescent="0.45">
      <c r="B39" s="106"/>
    </row>
    <row r="40" spans="2:10" s="48" customFormat="1" ht="23.4" x14ac:dyDescent="0.45">
      <c r="B40" s="194" t="s">
        <v>143</v>
      </c>
    </row>
    <row r="41" spans="2:10" s="48" customFormat="1" x14ac:dyDescent="0.35">
      <c r="B41" s="51"/>
      <c r="C41" s="52"/>
      <c r="D41" s="156"/>
    </row>
    <row r="42" spans="2:10" s="48" customFormat="1" ht="33.9" customHeight="1" x14ac:dyDescent="0.35">
      <c r="C42" s="265" t="s">
        <v>44</v>
      </c>
      <c r="D42" s="265" t="s">
        <v>45</v>
      </c>
      <c r="E42" s="327" t="s">
        <v>46</v>
      </c>
      <c r="F42" s="327"/>
      <c r="G42" s="327"/>
      <c r="H42" s="265" t="s">
        <v>10</v>
      </c>
    </row>
    <row r="43" spans="2:10" s="48" customFormat="1" ht="54" x14ac:dyDescent="0.35">
      <c r="B43" s="335" t="s">
        <v>47</v>
      </c>
      <c r="C43" s="193" t="s">
        <v>48</v>
      </c>
      <c r="D43" s="168"/>
      <c r="E43" s="169"/>
      <c r="F43" s="170"/>
      <c r="G43" s="182"/>
      <c r="H43" s="135"/>
      <c r="J43" s="99"/>
    </row>
    <row r="44" spans="2:10" s="48" customFormat="1" ht="117.75" customHeight="1" x14ac:dyDescent="0.35">
      <c r="B44" s="356"/>
      <c r="C44" s="184" t="s">
        <v>49</v>
      </c>
      <c r="D44" s="168"/>
      <c r="E44" s="169"/>
      <c r="F44" s="170"/>
      <c r="G44" s="182"/>
      <c r="H44" s="189"/>
      <c r="I44" s="164"/>
      <c r="J44" s="99"/>
    </row>
    <row r="45" spans="2:10" s="48" customFormat="1" ht="36" x14ac:dyDescent="0.35">
      <c r="B45" s="356"/>
      <c r="C45" s="185" t="s">
        <v>51</v>
      </c>
      <c r="D45" s="171"/>
      <c r="E45" s="357"/>
      <c r="F45" s="358"/>
      <c r="G45" s="359"/>
      <c r="H45" s="190"/>
    </row>
    <row r="46" spans="2:10" s="48" customFormat="1" ht="36" x14ac:dyDescent="0.35">
      <c r="B46" s="356"/>
      <c r="C46" s="187" t="s">
        <v>144</v>
      </c>
      <c r="D46" s="188"/>
      <c r="E46" s="360"/>
      <c r="F46" s="361"/>
      <c r="G46" s="362"/>
      <c r="H46" s="191"/>
      <c r="I46" s="38"/>
      <c r="J46" s="38"/>
    </row>
    <row r="47" spans="2:10" s="48" customFormat="1" ht="18" customHeight="1" x14ac:dyDescent="0.35">
      <c r="B47" s="336"/>
      <c r="C47" s="186" t="s">
        <v>145</v>
      </c>
      <c r="D47" s="183">
        <f>SUM(D43:D46)</f>
        <v>0</v>
      </c>
      <c r="E47" s="363"/>
      <c r="F47" s="364"/>
      <c r="G47" s="365"/>
      <c r="H47" s="192"/>
    </row>
    <row r="48" spans="2:10" s="48" customFormat="1" x14ac:dyDescent="0.35"/>
    <row r="49" spans="2:8" s="48" customFormat="1" ht="42.6" customHeight="1" x14ac:dyDescent="0.4">
      <c r="B49" s="81"/>
      <c r="C49" s="269" t="s">
        <v>127</v>
      </c>
      <c r="D49" s="260" t="s">
        <v>129</v>
      </c>
      <c r="E49" s="327" t="s">
        <v>46</v>
      </c>
      <c r="F49" s="327"/>
      <c r="G49" s="327"/>
      <c r="H49" s="260" t="s">
        <v>10</v>
      </c>
    </row>
    <row r="50" spans="2:8" s="48" customFormat="1" ht="38.4" customHeight="1" x14ac:dyDescent="0.35">
      <c r="B50" s="261" t="s">
        <v>150</v>
      </c>
      <c r="C50" s="270"/>
      <c r="D50" s="199">
        <f>D47</f>
        <v>0</v>
      </c>
      <c r="E50" s="330"/>
      <c r="F50" s="331"/>
      <c r="G50" s="332"/>
      <c r="H50" s="163"/>
    </row>
    <row r="53" spans="2:8" s="48" customFormat="1" ht="33" customHeight="1" x14ac:dyDescent="0.35">
      <c r="B53" s="350" t="s">
        <v>151</v>
      </c>
      <c r="C53" s="351"/>
      <c r="D53" s="351"/>
      <c r="E53" s="351"/>
      <c r="F53" s="351"/>
      <c r="G53" s="351"/>
      <c r="H53" s="352"/>
    </row>
    <row r="54" spans="2:8" s="48" customFormat="1" ht="17.399999999999999" customHeight="1" x14ac:dyDescent="0.35"/>
    <row r="55" spans="2:8" s="48" customFormat="1" ht="43.5" customHeight="1" x14ac:dyDescent="0.35">
      <c r="B55" s="271" t="s">
        <v>26</v>
      </c>
      <c r="C55" s="202">
        <f>F28</f>
        <v>0</v>
      </c>
      <c r="G55" s="204" t="s">
        <v>62</v>
      </c>
      <c r="H55" s="203" t="s">
        <v>63</v>
      </c>
    </row>
    <row r="56" spans="2:8" s="48" customFormat="1" ht="39.6" customHeight="1" x14ac:dyDescent="0.35">
      <c r="B56" s="271" t="s">
        <v>141</v>
      </c>
      <c r="C56" s="200">
        <f>F36</f>
        <v>0</v>
      </c>
      <c r="G56" s="205"/>
      <c r="H56" s="203" t="s">
        <v>64</v>
      </c>
    </row>
    <row r="57" spans="2:8" s="48" customFormat="1" ht="39.6" customHeight="1" x14ac:dyDescent="0.35">
      <c r="B57" s="271" t="s">
        <v>150</v>
      </c>
      <c r="C57" s="201">
        <f>D50</f>
        <v>0</v>
      </c>
      <c r="G57" s="205"/>
      <c r="H57" s="203" t="s">
        <v>65</v>
      </c>
    </row>
    <row r="58" spans="2:8" s="48" customFormat="1" ht="39.6" customHeight="1" x14ac:dyDescent="0.35">
      <c r="B58" s="271" t="s">
        <v>152</v>
      </c>
      <c r="C58" s="272">
        <f>C55+C56</f>
        <v>0</v>
      </c>
      <c r="G58" s="206"/>
      <c r="H58" s="203" t="s">
        <v>66</v>
      </c>
    </row>
    <row r="59" spans="2:8" s="48" customFormat="1" ht="39.6" customHeight="1" x14ac:dyDescent="0.35">
      <c r="B59" s="271" t="s">
        <v>153</v>
      </c>
      <c r="C59" s="272">
        <f>C55+C56+C57</f>
        <v>0</v>
      </c>
      <c r="G59" s="207" t="s">
        <v>67</v>
      </c>
      <c r="H59" s="203" t="s">
        <v>68</v>
      </c>
    </row>
    <row r="60" spans="2:8" s="48" customFormat="1" ht="36" x14ac:dyDescent="0.35">
      <c r="G60" s="208"/>
      <c r="H60" s="203" t="s">
        <v>69</v>
      </c>
    </row>
    <row r="61" spans="2:8" s="48" customFormat="1" ht="47.4" customHeight="1" x14ac:dyDescent="0.35">
      <c r="G61" s="208"/>
      <c r="H61" s="203" t="s">
        <v>70</v>
      </c>
    </row>
    <row r="62" spans="2:8" s="48" customFormat="1" ht="36" x14ac:dyDescent="0.35">
      <c r="G62" s="209"/>
      <c r="H62" s="203" t="s">
        <v>71</v>
      </c>
    </row>
    <row r="63" spans="2:8" s="48" customFormat="1" ht="38.4" customHeight="1" x14ac:dyDescent="0.35">
      <c r="B63" s="353" t="s">
        <v>154</v>
      </c>
      <c r="C63" s="355" t="str">
        <f>IF(OR(C58=0,C28=""),"",IF(OR(AND(C28="Sans études avec infrastructure",C58&lt;22),AND(C28="Sans études sans infrastructure",C58&lt;21),AND(C28="Avec études sans infrastructure",C58&lt;26),AND(C28="Avec études avec infrastructure",C58&lt;27)),"Avis défavorable",IF(OR(AND(C28="Sans études avec infrastructure",C58&lt;43,C58&gt;21),AND(C28="Sans études sans infrastructure",C58&lt;41,C58&gt;20),AND(C28="Avec études sans infrastructure",C58&lt;51,C58&gt;25),AND(C28="Avec études avec infrastructure",C58&lt;53,C58&gt;26)),"Avis d'ajournement",IF(OR(AND(C28="Sans études avec infrastructure",C58&gt;42),AND(C28="Sans études sans infrastructure",C58&gt;40),AND(C28="Avec études sans infrastructure",C58&gt;50),AND(C28="Avec études avec infrastructure",C58&gt;52)),"Avis favorable"))))</f>
        <v/>
      </c>
      <c r="G63" s="210" t="s">
        <v>72</v>
      </c>
      <c r="H63" s="203" t="s">
        <v>73</v>
      </c>
    </row>
    <row r="64" spans="2:8" s="48" customFormat="1" ht="38.4" customHeight="1" x14ac:dyDescent="0.35">
      <c r="B64" s="353"/>
      <c r="C64" s="355"/>
      <c r="G64" s="211"/>
      <c r="H64" s="203" t="s">
        <v>74</v>
      </c>
    </row>
    <row r="65" spans="2:8" s="48" customFormat="1" ht="38.4" customHeight="1" x14ac:dyDescent="0.35">
      <c r="B65" s="353"/>
      <c r="C65" s="355"/>
      <c r="G65" s="211"/>
      <c r="H65" s="203" t="s">
        <v>75</v>
      </c>
    </row>
    <row r="66" spans="2:8" s="48" customFormat="1" ht="38.4" customHeight="1" x14ac:dyDescent="0.35">
      <c r="B66" s="354"/>
      <c r="C66" s="355"/>
      <c r="G66" s="212"/>
      <c r="H66" s="203" t="s">
        <v>76</v>
      </c>
    </row>
    <row r="67" spans="2:8" s="48" customFormat="1" ht="38.4" customHeight="1" x14ac:dyDescent="0.35"/>
    <row r="68" spans="2:8" s="48" customFormat="1" ht="38.4" customHeight="1" x14ac:dyDescent="0.35"/>
    <row r="69" spans="2:8" s="48" customFormat="1" ht="21" x14ac:dyDescent="0.4">
      <c r="B69" s="174"/>
      <c r="C69" s="80"/>
      <c r="D69" s="156"/>
      <c r="E69" s="156"/>
      <c r="F69" s="156"/>
    </row>
    <row r="70" spans="2:8" s="48" customFormat="1" ht="18" customHeight="1" x14ac:dyDescent="0.35">
      <c r="B70" s="334" t="s">
        <v>77</v>
      </c>
      <c r="C70" s="304"/>
      <c r="D70" s="304"/>
      <c r="E70" s="304"/>
      <c r="F70" s="304"/>
      <c r="G70" s="304"/>
      <c r="H70" s="304"/>
    </row>
    <row r="71" spans="2:8" s="48" customFormat="1" ht="18" customHeight="1" x14ac:dyDescent="0.35">
      <c r="B71" s="334"/>
      <c r="C71" s="304"/>
      <c r="D71" s="304"/>
      <c r="E71" s="304"/>
      <c r="F71" s="304"/>
      <c r="G71" s="304"/>
      <c r="H71" s="304"/>
    </row>
    <row r="72" spans="2:8" s="48" customFormat="1" ht="18" customHeight="1" x14ac:dyDescent="0.35">
      <c r="B72" s="334"/>
      <c r="C72" s="304"/>
      <c r="D72" s="304"/>
      <c r="E72" s="304"/>
      <c r="F72" s="304"/>
      <c r="G72" s="304"/>
      <c r="H72" s="304"/>
    </row>
    <row r="73" spans="2:8" s="48" customFormat="1" ht="18" customHeight="1" x14ac:dyDescent="0.35">
      <c r="B73" s="334"/>
      <c r="C73" s="304"/>
      <c r="D73" s="304"/>
      <c r="E73" s="304"/>
      <c r="F73" s="304"/>
      <c r="G73" s="304"/>
      <c r="H73" s="304"/>
    </row>
    <row r="74" spans="2:8" s="48" customFormat="1" ht="18" customHeight="1" x14ac:dyDescent="0.35">
      <c r="B74" s="334"/>
      <c r="C74" s="304"/>
      <c r="D74" s="304"/>
      <c r="E74" s="304"/>
      <c r="F74" s="304"/>
      <c r="G74" s="304"/>
      <c r="H74" s="304"/>
    </row>
    <row r="75" spans="2:8" s="48" customFormat="1" ht="32.4" customHeight="1" x14ac:dyDescent="0.4">
      <c r="B75" s="81"/>
      <c r="C75" s="115"/>
      <c r="D75" s="175"/>
      <c r="E75" s="175"/>
      <c r="F75" s="175"/>
      <c r="G75" s="164"/>
      <c r="H75" s="164"/>
    </row>
    <row r="76" spans="2:8" s="48" customFormat="1" ht="32.4" customHeight="1" x14ac:dyDescent="0.35">
      <c r="B76" s="213" t="s">
        <v>78</v>
      </c>
      <c r="C76" s="329"/>
      <c r="D76" s="329"/>
      <c r="E76" s="329"/>
      <c r="F76" s="329"/>
      <c r="G76" s="329"/>
      <c r="H76" s="329"/>
    </row>
    <row r="77" spans="2:8" s="48" customFormat="1" ht="32.4" customHeight="1" x14ac:dyDescent="0.35">
      <c r="B77" s="213" t="s">
        <v>79</v>
      </c>
      <c r="C77" s="329"/>
      <c r="D77" s="329"/>
      <c r="E77" s="329"/>
      <c r="F77" s="329"/>
      <c r="G77" s="329"/>
      <c r="H77" s="329"/>
    </row>
    <row r="78" spans="2:8" s="48" customFormat="1" ht="32.4" customHeight="1" x14ac:dyDescent="0.35">
      <c r="B78" s="213" t="s">
        <v>80</v>
      </c>
      <c r="C78" s="329"/>
      <c r="D78" s="329"/>
      <c r="E78" s="329"/>
      <c r="F78" s="329"/>
      <c r="G78" s="329"/>
      <c r="H78" s="329"/>
    </row>
    <row r="79" spans="2:8" s="48" customFormat="1" ht="32.4" customHeight="1" x14ac:dyDescent="0.35">
      <c r="B79" s="213" t="s">
        <v>81</v>
      </c>
      <c r="C79" s="329"/>
      <c r="D79" s="329"/>
      <c r="E79" s="329"/>
      <c r="F79" s="329"/>
      <c r="G79" s="329"/>
      <c r="H79" s="329"/>
    </row>
    <row r="80" spans="2:8" s="48" customFormat="1" ht="32.4" customHeight="1" x14ac:dyDescent="0.35">
      <c r="B80" s="213" t="s">
        <v>155</v>
      </c>
      <c r="C80" s="329"/>
      <c r="D80" s="329"/>
      <c r="E80" s="329"/>
      <c r="F80" s="329"/>
      <c r="G80" s="329"/>
      <c r="H80" s="329"/>
    </row>
    <row r="81" spans="2:8" s="48" customFormat="1" ht="32.4" customHeight="1" x14ac:dyDescent="0.35">
      <c r="B81" s="213" t="s">
        <v>83</v>
      </c>
      <c r="C81" s="329"/>
      <c r="D81" s="329"/>
      <c r="E81" s="329"/>
      <c r="F81" s="329"/>
      <c r="G81" s="329"/>
      <c r="H81" s="329"/>
    </row>
    <row r="82" spans="2:8" s="48" customFormat="1" ht="32.4" customHeight="1" x14ac:dyDescent="0.35">
      <c r="B82" s="213" t="s">
        <v>84</v>
      </c>
      <c r="C82" s="333" t="s">
        <v>85</v>
      </c>
      <c r="D82" s="333"/>
      <c r="E82" s="333"/>
      <c r="F82" s="333"/>
      <c r="G82" s="333"/>
      <c r="H82" s="333"/>
    </row>
    <row r="83" spans="2:8" s="48" customFormat="1" ht="32.4" customHeight="1" x14ac:dyDescent="0.35">
      <c r="B83" s="213" t="s">
        <v>86</v>
      </c>
      <c r="C83" s="329"/>
      <c r="D83" s="329"/>
      <c r="E83" s="329"/>
      <c r="F83" s="329"/>
      <c r="G83" s="329"/>
      <c r="H83" s="329"/>
    </row>
    <row r="84" spans="2:8" s="48" customFormat="1" ht="21" x14ac:dyDescent="0.4">
      <c r="B84" s="81"/>
    </row>
  </sheetData>
  <mergeCells count="46">
    <mergeCell ref="C79:H79"/>
    <mergeCell ref="C80:H80"/>
    <mergeCell ref="C81:H81"/>
    <mergeCell ref="C82:H82"/>
    <mergeCell ref="C83:H83"/>
    <mergeCell ref="B70:B74"/>
    <mergeCell ref="C70:H74"/>
    <mergeCell ref="C76:H76"/>
    <mergeCell ref="C77:H77"/>
    <mergeCell ref="C78:H78"/>
    <mergeCell ref="E49:G49"/>
    <mergeCell ref="E50:G50"/>
    <mergeCell ref="B53:H53"/>
    <mergeCell ref="B63:B66"/>
    <mergeCell ref="C63:C66"/>
    <mergeCell ref="C36:D36"/>
    <mergeCell ref="B38:H38"/>
    <mergeCell ref="E42:G42"/>
    <mergeCell ref="B43:B47"/>
    <mergeCell ref="E45:G45"/>
    <mergeCell ref="E46:G46"/>
    <mergeCell ref="E47:G47"/>
    <mergeCell ref="B27:B28"/>
    <mergeCell ref="C27:D27"/>
    <mergeCell ref="C28:D28"/>
    <mergeCell ref="B30:H30"/>
    <mergeCell ref="C35:D35"/>
    <mergeCell ref="B32:B33"/>
    <mergeCell ref="G15:G16"/>
    <mergeCell ref="H15:H16"/>
    <mergeCell ref="B18:B19"/>
    <mergeCell ref="B20:B22"/>
    <mergeCell ref="B24:B25"/>
    <mergeCell ref="C15:C16"/>
    <mergeCell ref="D15:D16"/>
    <mergeCell ref="E15:E16"/>
    <mergeCell ref="F15:F16"/>
    <mergeCell ref="B13:H13"/>
    <mergeCell ref="C4:H4"/>
    <mergeCell ref="C5:H5"/>
    <mergeCell ref="C6:H6"/>
    <mergeCell ref="B2:H2"/>
    <mergeCell ref="C10:H10"/>
    <mergeCell ref="C7:H7"/>
    <mergeCell ref="C8:H8"/>
    <mergeCell ref="C9:H9"/>
  </mergeCells>
  <conditionalFormatting sqref="C63">
    <cfRule type="containsText" dxfId="20" priority="1" operator="containsText" text="Avis d'ajournement">
      <formula>NOT(ISERROR(SEARCH("Avis d'ajournement",C63)))</formula>
    </cfRule>
    <cfRule type="containsText" dxfId="19" priority="2" operator="containsText" text="Avis défavorable">
      <formula>NOT(ISERROR(SEARCH("Avis défavorable",C63)))</formula>
    </cfRule>
    <cfRule type="containsText" dxfId="18" priority="3" operator="containsText" text="Avis favorable">
      <formula>NOT(ISERROR(SEARCH("Avis favorable",C63)))</formula>
    </cfRule>
  </conditionalFormatting>
  <dataValidations count="7">
    <dataValidation type="list" allowBlank="1" showInputMessage="1" showErrorMessage="1" sqref="D17:D22 D33" xr:uid="{DF4FA615-1C44-4E08-B767-85258B2CEF37}">
      <formula1>"1,2,3,4"</formula1>
    </dataValidation>
    <dataValidation type="list" allowBlank="1" showInputMessage="1" showErrorMessage="1" sqref="D23" xr:uid="{DFAB1D71-31C0-442F-A275-7DF59E629887}">
      <formula1>"Projet sans infrastructure,1,2,3,4"</formula1>
    </dataValidation>
    <dataValidation type="list" allowBlank="1" showInputMessage="1" showErrorMessage="1" sqref="D24:D25" xr:uid="{4645E0A0-389D-4998-9131-D2C1B1318462}">
      <formula1>"Projet sans études,1,2,3,4"</formula1>
    </dataValidation>
    <dataValidation type="list" allowBlank="1" showInputMessage="1" showErrorMessage="1" sqref="C28" xr:uid="{D804285D-6F89-4C4A-9A37-1A583DBA3230}">
      <formula1>"Sans études avec infrastructure, Sans études sans infrastructure,Avec études sans infrastructure,Avec études avec infrastructure"</formula1>
    </dataValidation>
    <dataValidation type="list" allowBlank="1" showInputMessage="1" showErrorMessage="1" sqref="C36 C50" xr:uid="{889E1149-DC8E-48E4-8681-1DF994A741B8}">
      <formula1>"Tout domaine d'intervention"</formula1>
    </dataValidation>
    <dataValidation type="list" allowBlank="1" showInputMessage="1" showErrorMessage="1" sqref="D44" xr:uid="{6958229C-FA8B-43AB-9806-67487A93D8BA}">
      <formula1>"0,1,2"</formula1>
    </dataValidation>
    <dataValidation type="list" allowBlank="1" showInputMessage="1" showErrorMessage="1" sqref="D43 D45:D46" xr:uid="{D190E202-5AFB-49BD-9E27-263C7E76292F}">
      <formula1>"0,1"</formula1>
    </dataValidation>
  </dataValidation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266E1-6830-4EBD-81EC-309DCAE226DA}">
  <sheetPr>
    <tabColor rgb="FF00B050"/>
  </sheetPr>
  <dimension ref="A1:P92"/>
  <sheetViews>
    <sheetView showGridLines="0" topLeftCell="A31" zoomScale="40" zoomScaleNormal="40" workbookViewId="0">
      <selection activeCell="D32" sqref="D32"/>
    </sheetView>
  </sheetViews>
  <sheetFormatPr baseColWidth="10" defaultColWidth="11.44140625" defaultRowHeight="18" x14ac:dyDescent="0.35"/>
  <cols>
    <col min="1" max="1" width="27.6640625" style="31" customWidth="1"/>
    <col min="2" max="2" width="54" style="31" customWidth="1"/>
    <col min="3" max="3" width="123.6640625" style="31" customWidth="1"/>
    <col min="4" max="4" width="19.5546875" style="31" customWidth="1"/>
    <col min="5" max="5" width="20.44140625" style="31" customWidth="1"/>
    <col min="6" max="6" width="20.88671875" style="31" customWidth="1"/>
    <col min="7" max="7" width="83.44140625" style="31" customWidth="1"/>
    <col min="8" max="8" width="104.109375" style="31" customWidth="1"/>
    <col min="9" max="9" width="70.44140625" style="31" customWidth="1"/>
    <col min="10" max="10" width="51.6640625" style="31" customWidth="1"/>
    <col min="11" max="12" width="11.44140625" style="31"/>
    <col min="13" max="13" width="65" style="31" customWidth="1"/>
    <col min="14" max="16384" width="11.44140625" style="31"/>
  </cols>
  <sheetData>
    <row r="1" spans="1:16" s="48" customFormat="1" ht="99.75" customHeight="1" x14ac:dyDescent="0.35"/>
    <row r="2" spans="1:16" s="48" customFormat="1" ht="52.5" customHeight="1" x14ac:dyDescent="0.35">
      <c r="B2" s="286" t="s">
        <v>259</v>
      </c>
      <c r="C2" s="286"/>
      <c r="D2" s="286"/>
      <c r="E2" s="286"/>
      <c r="F2" s="286"/>
      <c r="G2" s="286"/>
      <c r="H2" s="286"/>
    </row>
    <row r="3" spans="1:16" x14ac:dyDescent="0.35">
      <c r="B3" s="48"/>
      <c r="C3" s="49"/>
      <c r="D3" s="49"/>
      <c r="E3" s="49"/>
    </row>
    <row r="4" spans="1:16" ht="21" x14ac:dyDescent="0.35">
      <c r="B4" s="176" t="s">
        <v>111</v>
      </c>
      <c r="C4" s="372"/>
      <c r="D4" s="372"/>
      <c r="E4" s="372"/>
      <c r="F4" s="372"/>
      <c r="G4" s="372"/>
      <c r="H4" s="372"/>
    </row>
    <row r="5" spans="1:16" ht="21" x14ac:dyDescent="0.35">
      <c r="B5" s="176" t="s">
        <v>112</v>
      </c>
      <c r="C5" s="372"/>
      <c r="D5" s="372"/>
      <c r="E5" s="372"/>
      <c r="F5" s="372"/>
      <c r="G5" s="372"/>
      <c r="H5" s="372"/>
    </row>
    <row r="6" spans="1:16" ht="21" x14ac:dyDescent="0.35">
      <c r="B6" s="176" t="s">
        <v>260</v>
      </c>
      <c r="C6" s="372" t="s">
        <v>261</v>
      </c>
      <c r="D6" s="372"/>
      <c r="E6" s="372"/>
      <c r="F6" s="372"/>
      <c r="G6" s="372"/>
      <c r="H6" s="372"/>
    </row>
    <row r="7" spans="1:16" ht="55.5" customHeight="1" x14ac:dyDescent="0.35">
      <c r="B7" s="176" t="s">
        <v>262</v>
      </c>
      <c r="C7" s="337" t="s">
        <v>263</v>
      </c>
      <c r="D7" s="337"/>
      <c r="E7" s="337"/>
      <c r="F7" s="337"/>
      <c r="G7" s="337"/>
      <c r="H7" s="337"/>
    </row>
    <row r="8" spans="1:16" ht="30.75" customHeight="1" x14ac:dyDescent="0.35">
      <c r="B8" s="176" t="s">
        <v>117</v>
      </c>
      <c r="C8" s="372"/>
      <c r="D8" s="372"/>
      <c r="E8" s="372"/>
      <c r="F8" s="372"/>
      <c r="G8" s="372"/>
      <c r="H8" s="372"/>
    </row>
    <row r="9" spans="1:16" ht="42" x14ac:dyDescent="0.35">
      <c r="B9" s="176" t="s">
        <v>264</v>
      </c>
      <c r="C9" s="372"/>
      <c r="D9" s="372"/>
      <c r="E9" s="372"/>
      <c r="F9" s="372"/>
      <c r="G9" s="372"/>
      <c r="H9" s="372"/>
    </row>
    <row r="10" spans="1:16" ht="21" x14ac:dyDescent="0.35">
      <c r="B10" s="176" t="s">
        <v>119</v>
      </c>
      <c r="C10" s="379"/>
      <c r="D10" s="380"/>
      <c r="E10" s="380"/>
      <c r="F10" s="380"/>
      <c r="G10" s="380"/>
      <c r="H10" s="381"/>
    </row>
    <row r="11" spans="1:16" ht="46.5" customHeight="1" x14ac:dyDescent="0.35">
      <c r="B11" s="48"/>
      <c r="C11" s="49"/>
      <c r="D11" s="49"/>
      <c r="E11" s="49"/>
    </row>
    <row r="12" spans="1:16" ht="46.5" customHeight="1" x14ac:dyDescent="0.35">
      <c r="B12" s="48"/>
      <c r="C12" s="49"/>
      <c r="D12" s="49"/>
      <c r="E12" s="49"/>
    </row>
    <row r="13" spans="1:16" s="48" customFormat="1" ht="44.1" customHeight="1" x14ac:dyDescent="0.35">
      <c r="B13" s="350" t="s">
        <v>120</v>
      </c>
      <c r="C13" s="351"/>
      <c r="D13" s="351"/>
      <c r="E13" s="351"/>
      <c r="F13" s="351"/>
      <c r="G13" s="351"/>
      <c r="H13" s="352"/>
    </row>
    <row r="14" spans="1:16" ht="23.4" x14ac:dyDescent="0.45">
      <c r="B14" s="106"/>
      <c r="C14" s="32"/>
      <c r="D14" s="91"/>
      <c r="E14" s="33"/>
      <c r="F14" s="33"/>
      <c r="G14" s="34"/>
      <c r="H14" s="34"/>
      <c r="M14" s="92"/>
      <c r="N14" s="93"/>
      <c r="O14" s="93"/>
      <c r="P14" s="93"/>
    </row>
    <row r="15" spans="1:16" ht="39.9" customHeight="1" x14ac:dyDescent="0.35">
      <c r="A15" s="31" t="s">
        <v>4</v>
      </c>
      <c r="B15" s="155"/>
      <c r="C15" s="335" t="s">
        <v>121</v>
      </c>
      <c r="D15" s="335" t="s">
        <v>122</v>
      </c>
      <c r="E15" s="335" t="s">
        <v>123</v>
      </c>
      <c r="F15" s="335" t="s">
        <v>8</v>
      </c>
      <c r="G15" s="335" t="s">
        <v>9</v>
      </c>
      <c r="H15" s="335" t="s">
        <v>10</v>
      </c>
      <c r="J15" s="48"/>
    </row>
    <row r="16" spans="1:16" ht="39.9" customHeight="1" x14ac:dyDescent="0.35">
      <c r="B16" s="155"/>
      <c r="C16" s="336"/>
      <c r="D16" s="336"/>
      <c r="E16" s="336"/>
      <c r="F16" s="336"/>
      <c r="G16" s="336"/>
      <c r="H16" s="336"/>
      <c r="J16" s="131"/>
    </row>
    <row r="17" spans="2:16" ht="36" x14ac:dyDescent="0.35">
      <c r="B17" s="195" t="s">
        <v>11</v>
      </c>
      <c r="C17" s="35" t="s">
        <v>124</v>
      </c>
      <c r="D17" s="160"/>
      <c r="E17" s="36">
        <v>4</v>
      </c>
      <c r="F17" s="160">
        <f t="shared" ref="F17:F22" si="0">D17*E17</f>
        <v>0</v>
      </c>
      <c r="G17" s="36" t="s">
        <v>13</v>
      </c>
      <c r="H17" s="37"/>
      <c r="J17" s="132"/>
    </row>
    <row r="18" spans="2:16" ht="36" x14ac:dyDescent="0.35">
      <c r="B18" s="369" t="s">
        <v>14</v>
      </c>
      <c r="C18" s="35" t="s">
        <v>15</v>
      </c>
      <c r="D18" s="160"/>
      <c r="E18" s="36">
        <v>4</v>
      </c>
      <c r="F18" s="160">
        <f t="shared" si="0"/>
        <v>0</v>
      </c>
      <c r="G18" s="36" t="s">
        <v>13</v>
      </c>
      <c r="H18" s="37"/>
      <c r="J18" s="131"/>
    </row>
    <row r="19" spans="2:16" ht="72" x14ac:dyDescent="0.35">
      <c r="B19" s="370"/>
      <c r="C19" s="35" t="s">
        <v>16</v>
      </c>
      <c r="D19" s="160"/>
      <c r="E19" s="36">
        <v>5</v>
      </c>
      <c r="F19" s="160">
        <f t="shared" si="0"/>
        <v>0</v>
      </c>
      <c r="G19" s="36" t="s">
        <v>13</v>
      </c>
      <c r="H19" s="37"/>
      <c r="J19" s="131"/>
    </row>
    <row r="20" spans="2:16" ht="36" customHeight="1" x14ac:dyDescent="0.35">
      <c r="B20" s="373" t="s">
        <v>17</v>
      </c>
      <c r="C20" s="35" t="s">
        <v>18</v>
      </c>
      <c r="D20" s="160"/>
      <c r="E20" s="36">
        <v>3</v>
      </c>
      <c r="F20" s="160">
        <f t="shared" si="0"/>
        <v>0</v>
      </c>
      <c r="G20" s="36"/>
      <c r="H20" s="37"/>
      <c r="J20" s="98"/>
    </row>
    <row r="21" spans="2:16" ht="18" customHeight="1" x14ac:dyDescent="0.35">
      <c r="B21" s="374"/>
      <c r="C21" s="35" t="s">
        <v>19</v>
      </c>
      <c r="D21" s="160"/>
      <c r="E21" s="36">
        <v>2</v>
      </c>
      <c r="F21" s="160">
        <f t="shared" si="0"/>
        <v>0</v>
      </c>
      <c r="G21" s="36"/>
      <c r="H21" s="37"/>
      <c r="J21" s="98"/>
    </row>
    <row r="22" spans="2:16" ht="72" customHeight="1" x14ac:dyDescent="0.35">
      <c r="B22" s="375"/>
      <c r="C22" s="35" t="s">
        <v>20</v>
      </c>
      <c r="D22" s="160"/>
      <c r="E22" s="36">
        <v>2</v>
      </c>
      <c r="F22" s="160">
        <f t="shared" si="0"/>
        <v>0</v>
      </c>
      <c r="G22" s="36"/>
      <c r="H22" s="37"/>
      <c r="J22" s="98"/>
    </row>
    <row r="23" spans="2:16" ht="36" customHeight="1" x14ac:dyDescent="0.35">
      <c r="B23" s="369" t="s">
        <v>126</v>
      </c>
      <c r="C23" s="35" t="s">
        <v>24</v>
      </c>
      <c r="D23" s="160"/>
      <c r="E23" s="36">
        <v>3</v>
      </c>
      <c r="F23" s="160">
        <f>IF(D23="Projet sans études","N/A",D23*E23)</f>
        <v>0</v>
      </c>
      <c r="G23" s="36" t="s">
        <v>13</v>
      </c>
      <c r="H23" s="37"/>
      <c r="J23" s="98"/>
    </row>
    <row r="24" spans="2:16" ht="57.9" customHeight="1" x14ac:dyDescent="0.35">
      <c r="B24" s="370"/>
      <c r="C24" s="35" t="s">
        <v>25</v>
      </c>
      <c r="D24" s="160"/>
      <c r="E24" s="36">
        <v>2</v>
      </c>
      <c r="F24" s="160">
        <f>IF(D24="Projet sans études","N/A",D24*E24)</f>
        <v>0</v>
      </c>
      <c r="G24" s="36" t="s">
        <v>13</v>
      </c>
      <c r="H24" s="37"/>
      <c r="J24" s="98"/>
    </row>
    <row r="25" spans="2:16" ht="21" x14ac:dyDescent="0.4">
      <c r="B25" s="46"/>
      <c r="C25" s="38"/>
      <c r="D25" s="39"/>
      <c r="E25" s="39"/>
      <c r="F25" s="39"/>
      <c r="G25" s="39"/>
      <c r="H25" s="39"/>
      <c r="J25" s="48"/>
    </row>
    <row r="26" spans="2:16" s="48" customFormat="1" ht="42.6" customHeight="1" x14ac:dyDescent="0.35">
      <c r="B26" s="382" t="str">
        <f>+'critères transversaux'!B16</f>
        <v>Total critères transversaux</v>
      </c>
      <c r="C26" s="345" t="s">
        <v>127</v>
      </c>
      <c r="D26" s="346"/>
      <c r="E26" s="260" t="s">
        <v>128</v>
      </c>
      <c r="F26" s="260" t="s">
        <v>129</v>
      </c>
      <c r="G26" s="260" t="s">
        <v>9</v>
      </c>
      <c r="H26" s="260" t="s">
        <v>10</v>
      </c>
    </row>
    <row r="27" spans="2:16" s="48" customFormat="1" ht="38.4" customHeight="1" x14ac:dyDescent="0.35">
      <c r="B27" s="382"/>
      <c r="C27" s="344"/>
      <c r="D27" s="344"/>
      <c r="E27" s="161" t="str">
        <f>IF(C27="Sans études",20,IF(C27="Avec études",25,""))</f>
        <v/>
      </c>
      <c r="F27" s="262">
        <f>SUM(F17:F24)</f>
        <v>0</v>
      </c>
      <c r="G27" s="163"/>
      <c r="H27" s="163"/>
    </row>
    <row r="28" spans="2:16" ht="59.4" customHeight="1" x14ac:dyDescent="0.35">
      <c r="M28" s="98"/>
      <c r="N28" s="93"/>
      <c r="O28" s="93"/>
      <c r="P28" s="93"/>
    </row>
    <row r="29" spans="2:16" s="48" customFormat="1" ht="39.6" customHeight="1" x14ac:dyDescent="0.35">
      <c r="B29" s="350" t="s">
        <v>130</v>
      </c>
      <c r="C29" s="351"/>
      <c r="D29" s="351"/>
      <c r="E29" s="351"/>
      <c r="F29" s="351"/>
      <c r="G29" s="351"/>
      <c r="H29" s="352"/>
    </row>
    <row r="31" spans="2:16" ht="42" x14ac:dyDescent="0.35">
      <c r="B31" s="341" t="s">
        <v>262</v>
      </c>
      <c r="C31" s="265" t="s">
        <v>132</v>
      </c>
      <c r="D31" s="265" t="s">
        <v>6</v>
      </c>
      <c r="E31" s="265" t="s">
        <v>133</v>
      </c>
      <c r="F31" s="265" t="s">
        <v>134</v>
      </c>
      <c r="G31" s="265" t="s">
        <v>46</v>
      </c>
      <c r="H31" s="265" t="s">
        <v>10</v>
      </c>
      <c r="M31" s="98"/>
      <c r="N31" s="93"/>
      <c r="O31" s="93"/>
      <c r="P31" s="93"/>
    </row>
    <row r="32" spans="2:16" ht="191.1" customHeight="1" x14ac:dyDescent="0.35">
      <c r="B32" s="341"/>
      <c r="C32" s="275" t="s">
        <v>265</v>
      </c>
      <c r="D32" s="160"/>
      <c r="E32" s="108">
        <v>3</v>
      </c>
      <c r="F32" s="140">
        <f>D32*E32</f>
        <v>0</v>
      </c>
      <c r="G32" s="234"/>
      <c r="H32" s="234"/>
      <c r="I32" s="233" t="s">
        <v>266</v>
      </c>
      <c r="M32" s="98"/>
      <c r="N32" s="93"/>
      <c r="O32" s="93"/>
      <c r="P32" s="93"/>
    </row>
    <row r="33" spans="2:16" ht="87" customHeight="1" x14ac:dyDescent="0.35">
      <c r="B33" s="341"/>
      <c r="C33" s="35" t="s">
        <v>267</v>
      </c>
      <c r="D33" s="160"/>
      <c r="E33" s="108">
        <v>2</v>
      </c>
      <c r="F33" s="140">
        <f>D33*E33</f>
        <v>0</v>
      </c>
      <c r="G33" s="141"/>
      <c r="H33" s="141"/>
      <c r="I33" s="131"/>
      <c r="M33" s="98"/>
      <c r="N33" s="93"/>
      <c r="O33" s="93"/>
      <c r="P33" s="93"/>
    </row>
    <row r="34" spans="2:16" ht="87" customHeight="1" x14ac:dyDescent="0.35">
      <c r="B34" s="341"/>
      <c r="C34" s="35" t="s">
        <v>268</v>
      </c>
      <c r="D34" s="160"/>
      <c r="E34" s="108">
        <v>4</v>
      </c>
      <c r="F34" s="140"/>
      <c r="G34" s="141"/>
      <c r="H34" s="141"/>
      <c r="I34" s="131"/>
      <c r="M34" s="98"/>
      <c r="N34" s="93"/>
      <c r="O34" s="93"/>
      <c r="P34" s="93"/>
    </row>
    <row r="35" spans="2:16" ht="66.599999999999994" customHeight="1" x14ac:dyDescent="0.35">
      <c r="B35" s="341"/>
      <c r="C35" s="35" t="s">
        <v>269</v>
      </c>
      <c r="D35" s="160"/>
      <c r="E35" s="108">
        <v>4</v>
      </c>
      <c r="F35" s="140">
        <f>D35*E35</f>
        <v>0</v>
      </c>
      <c r="G35" s="141"/>
      <c r="H35" s="141"/>
      <c r="I35" s="131"/>
      <c r="M35" s="98"/>
      <c r="N35" s="93"/>
      <c r="O35" s="93"/>
      <c r="P35" s="93"/>
    </row>
    <row r="37" spans="2:16" s="48" customFormat="1" ht="42.6" customHeight="1" x14ac:dyDescent="0.4">
      <c r="B37" s="81"/>
      <c r="C37" s="406" t="s">
        <v>127</v>
      </c>
      <c r="D37" s="406"/>
      <c r="E37" s="274" t="s">
        <v>128</v>
      </c>
      <c r="F37" s="274" t="s">
        <v>129</v>
      </c>
      <c r="G37" s="274" t="s">
        <v>9</v>
      </c>
      <c r="H37" s="274" t="s">
        <v>10</v>
      </c>
    </row>
    <row r="38" spans="2:16" s="48" customFormat="1" ht="50.1" customHeight="1" x14ac:dyDescent="0.35">
      <c r="B38" s="261" t="s">
        <v>141</v>
      </c>
      <c r="C38" s="407" t="s">
        <v>127</v>
      </c>
      <c r="D38" s="407"/>
      <c r="E38" s="161">
        <f>4*SUM(E32:E35)</f>
        <v>52</v>
      </c>
      <c r="F38" s="262">
        <f>SUM(F32:F35)</f>
        <v>0</v>
      </c>
      <c r="G38" s="163"/>
      <c r="H38" s="163"/>
    </row>
    <row r="39" spans="2:16" ht="46.5" customHeight="1" x14ac:dyDescent="0.35"/>
    <row r="40" spans="2:16" s="48" customFormat="1" ht="38.1" customHeight="1" x14ac:dyDescent="0.35">
      <c r="B40" s="350" t="s">
        <v>142</v>
      </c>
      <c r="C40" s="351"/>
      <c r="D40" s="351"/>
      <c r="E40" s="351"/>
      <c r="F40" s="351"/>
      <c r="G40" s="351"/>
      <c r="H40" s="352"/>
    </row>
    <row r="41" spans="2:16" s="130" customFormat="1" ht="23.4" x14ac:dyDescent="0.45">
      <c r="B41" s="106"/>
    </row>
    <row r="42" spans="2:16" s="48" customFormat="1" ht="23.4" x14ac:dyDescent="0.45">
      <c r="B42" s="194" t="s">
        <v>143</v>
      </c>
    </row>
    <row r="43" spans="2:16" s="48" customFormat="1" x14ac:dyDescent="0.35">
      <c r="B43" s="51"/>
      <c r="C43" s="52"/>
      <c r="D43" s="156"/>
    </row>
    <row r="44" spans="2:16" s="48" customFormat="1" ht="33.9" customHeight="1" x14ac:dyDescent="0.35">
      <c r="C44" s="265" t="s">
        <v>44</v>
      </c>
      <c r="D44" s="265" t="s">
        <v>45</v>
      </c>
      <c r="E44" s="327" t="s">
        <v>46</v>
      </c>
      <c r="F44" s="327"/>
      <c r="G44" s="327"/>
      <c r="H44" s="265" t="s">
        <v>10</v>
      </c>
    </row>
    <row r="45" spans="2:16" s="48" customFormat="1" ht="54" x14ac:dyDescent="0.35">
      <c r="B45" s="335" t="s">
        <v>47</v>
      </c>
      <c r="C45" s="193" t="s">
        <v>48</v>
      </c>
      <c r="D45" s="168"/>
      <c r="E45" s="169"/>
      <c r="F45" s="170"/>
      <c r="G45" s="182"/>
      <c r="H45" s="135"/>
      <c r="J45" s="99"/>
    </row>
    <row r="46" spans="2:16" s="48" customFormat="1" ht="117.75" customHeight="1" x14ac:dyDescent="0.35">
      <c r="B46" s="356"/>
      <c r="C46" s="184" t="s">
        <v>49</v>
      </c>
      <c r="D46" s="168"/>
      <c r="E46" s="169"/>
      <c r="F46" s="170"/>
      <c r="G46" s="182"/>
      <c r="H46" s="189"/>
      <c r="I46" s="164"/>
      <c r="J46" s="99"/>
    </row>
    <row r="47" spans="2:16" s="48" customFormat="1" ht="36" x14ac:dyDescent="0.35">
      <c r="B47" s="356"/>
      <c r="C47" s="185" t="s">
        <v>51</v>
      </c>
      <c r="D47" s="171"/>
      <c r="E47" s="357"/>
      <c r="F47" s="358"/>
      <c r="G47" s="359"/>
      <c r="H47" s="190"/>
    </row>
    <row r="48" spans="2:16" s="48" customFormat="1" ht="36" x14ac:dyDescent="0.35">
      <c r="B48" s="356"/>
      <c r="C48" s="187" t="s">
        <v>144</v>
      </c>
      <c r="D48" s="188"/>
      <c r="E48" s="360"/>
      <c r="F48" s="361"/>
      <c r="G48" s="362"/>
      <c r="H48" s="191"/>
      <c r="I48" s="38"/>
      <c r="J48" s="38"/>
    </row>
    <row r="49" spans="2:8" s="48" customFormat="1" ht="18" customHeight="1" x14ac:dyDescent="0.35">
      <c r="B49" s="336"/>
      <c r="C49" s="186" t="s">
        <v>145</v>
      </c>
      <c r="D49" s="183">
        <f>SUM(D45:D48)</f>
        <v>0</v>
      </c>
      <c r="E49" s="363"/>
      <c r="F49" s="364"/>
      <c r="G49" s="365"/>
      <c r="H49" s="192"/>
    </row>
    <row r="50" spans="2:8" s="48" customFormat="1" x14ac:dyDescent="0.35"/>
    <row r="51" spans="2:8" s="48" customFormat="1" ht="38.1" customHeight="1" x14ac:dyDescent="0.45">
      <c r="B51" s="194" t="s">
        <v>146</v>
      </c>
    </row>
    <row r="52" spans="2:8" ht="21" customHeight="1" x14ac:dyDescent="0.35"/>
    <row r="53" spans="2:8" ht="33.9" customHeight="1" x14ac:dyDescent="0.35">
      <c r="C53" s="265" t="s">
        <v>44</v>
      </c>
      <c r="D53" s="265" t="s">
        <v>147</v>
      </c>
      <c r="E53" s="327" t="s">
        <v>46</v>
      </c>
      <c r="F53" s="327"/>
      <c r="G53" s="327"/>
      <c r="H53" s="265" t="s">
        <v>10</v>
      </c>
    </row>
    <row r="54" spans="2:8" ht="90" x14ac:dyDescent="0.35">
      <c r="B54" s="341" t="s">
        <v>148</v>
      </c>
      <c r="C54" s="224" t="s">
        <v>270</v>
      </c>
      <c r="D54" s="168"/>
      <c r="E54" s="400"/>
      <c r="F54" s="401"/>
      <c r="G54" s="402"/>
      <c r="H54" s="114"/>
    </row>
    <row r="55" spans="2:8" ht="18.600000000000001" customHeight="1" x14ac:dyDescent="0.35">
      <c r="B55" s="341"/>
      <c r="C55" s="198" t="s">
        <v>53</v>
      </c>
      <c r="D55" s="37">
        <f>+SUM(D54:D54)</f>
        <v>0</v>
      </c>
      <c r="E55" s="392"/>
      <c r="F55" s="392"/>
      <c r="G55" s="392"/>
      <c r="H55" s="114"/>
    </row>
    <row r="56" spans="2:8" ht="20.100000000000001" customHeight="1" x14ac:dyDescent="0.35"/>
    <row r="57" spans="2:8" s="48" customFormat="1" ht="42.6" customHeight="1" x14ac:dyDescent="0.4">
      <c r="B57" s="81"/>
      <c r="C57" s="269" t="s">
        <v>127</v>
      </c>
      <c r="D57" s="260" t="s">
        <v>129</v>
      </c>
      <c r="E57" s="327" t="s">
        <v>46</v>
      </c>
      <c r="F57" s="327"/>
      <c r="G57" s="327"/>
      <c r="H57" s="260" t="s">
        <v>10</v>
      </c>
    </row>
    <row r="58" spans="2:8" s="48" customFormat="1" ht="38.4" customHeight="1" x14ac:dyDescent="0.35">
      <c r="B58" s="261" t="s">
        <v>150</v>
      </c>
      <c r="C58" s="270"/>
      <c r="D58" s="199">
        <f>D55+D49</f>
        <v>0</v>
      </c>
      <c r="E58" s="330"/>
      <c r="F58" s="331"/>
      <c r="G58" s="332"/>
      <c r="H58" s="163"/>
    </row>
    <row r="61" spans="2:8" s="48" customFormat="1" ht="33" customHeight="1" x14ac:dyDescent="0.35">
      <c r="B61" s="350" t="s">
        <v>151</v>
      </c>
      <c r="C61" s="351"/>
      <c r="D61" s="351"/>
      <c r="E61" s="351"/>
      <c r="F61" s="351"/>
      <c r="G61" s="351"/>
      <c r="H61" s="352"/>
    </row>
    <row r="62" spans="2:8" s="48" customFormat="1" ht="17.399999999999999" customHeight="1" x14ac:dyDescent="0.35"/>
    <row r="63" spans="2:8" s="48" customFormat="1" ht="43.5" customHeight="1" x14ac:dyDescent="0.35">
      <c r="B63" s="271" t="s">
        <v>26</v>
      </c>
      <c r="C63" s="202">
        <f>F27</f>
        <v>0</v>
      </c>
      <c r="G63" s="343" t="s">
        <v>62</v>
      </c>
      <c r="H63" s="203" t="s">
        <v>37</v>
      </c>
    </row>
    <row r="64" spans="2:8" s="48" customFormat="1" ht="39.6" customHeight="1" x14ac:dyDescent="0.35">
      <c r="B64" s="271" t="s">
        <v>141</v>
      </c>
      <c r="C64" s="200">
        <f>F38</f>
        <v>0</v>
      </c>
      <c r="G64" s="343"/>
      <c r="H64" s="203" t="s">
        <v>271</v>
      </c>
    </row>
    <row r="65" spans="2:8" s="48" customFormat="1" ht="39.6" customHeight="1" x14ac:dyDescent="0.35">
      <c r="B65" s="271" t="s">
        <v>150</v>
      </c>
      <c r="C65" s="201">
        <f>D58</f>
        <v>0</v>
      </c>
      <c r="G65" s="420" t="s">
        <v>67</v>
      </c>
      <c r="H65" s="203" t="s">
        <v>39</v>
      </c>
    </row>
    <row r="66" spans="2:8" s="48" customFormat="1" ht="39.6" customHeight="1" x14ac:dyDescent="0.35">
      <c r="B66" s="271" t="s">
        <v>152</v>
      </c>
      <c r="C66" s="272">
        <f>C63+C64</f>
        <v>0</v>
      </c>
      <c r="G66" s="421"/>
      <c r="H66" s="203" t="s">
        <v>272</v>
      </c>
    </row>
    <row r="67" spans="2:8" s="48" customFormat="1" ht="39.6" customHeight="1" x14ac:dyDescent="0.35">
      <c r="B67" s="271" t="s">
        <v>153</v>
      </c>
      <c r="C67" s="272">
        <f>C63+C64+C65</f>
        <v>0</v>
      </c>
      <c r="G67" s="420" t="s">
        <v>72</v>
      </c>
      <c r="H67" s="203" t="s">
        <v>41</v>
      </c>
    </row>
    <row r="68" spans="2:8" s="48" customFormat="1" ht="46.5" customHeight="1" x14ac:dyDescent="0.35">
      <c r="G68" s="421"/>
      <c r="H68" s="203" t="s">
        <v>42</v>
      </c>
    </row>
    <row r="69" spans="2:8" s="48" customFormat="1" ht="47.4" customHeight="1" x14ac:dyDescent="0.35"/>
    <row r="70" spans="2:8" s="48" customFormat="1" x14ac:dyDescent="0.35"/>
    <row r="71" spans="2:8" s="48" customFormat="1" ht="38.4" customHeight="1" x14ac:dyDescent="0.35">
      <c r="B71" s="353" t="s">
        <v>154</v>
      </c>
      <c r="C71" s="355" t="str">
        <f>IF(OR(C66=0,C27=""),"",IF(OR(AND(C27="Sans études",C66&lt;21),AND(C27="Avec études",C66&lt;26)),"Avis défavorable",IF(OR(AND(C27="Sans études",C66&lt;41,C66&gt;20),AND(C27="Avec études",C66&lt;51,C66&gt;25)),"Avis d'ajournement",IF(OR(AND(C27="Sans études",C66&gt;40),AND(C27="Avec études",C66&gt;50)),"Avis favorable"))))</f>
        <v/>
      </c>
    </row>
    <row r="72" spans="2:8" s="48" customFormat="1" ht="38.4" customHeight="1" x14ac:dyDescent="0.35">
      <c r="B72" s="353"/>
      <c r="C72" s="355"/>
    </row>
    <row r="73" spans="2:8" s="48" customFormat="1" ht="38.4" customHeight="1" x14ac:dyDescent="0.35">
      <c r="B73" s="353"/>
      <c r="C73" s="355"/>
    </row>
    <row r="74" spans="2:8" s="48" customFormat="1" ht="38.4" customHeight="1" x14ac:dyDescent="0.35">
      <c r="B74" s="354"/>
      <c r="C74" s="355"/>
    </row>
    <row r="75" spans="2:8" s="48" customFormat="1" ht="38.4" customHeight="1" x14ac:dyDescent="0.35"/>
    <row r="76" spans="2:8" s="48" customFormat="1" ht="38.4" customHeight="1" x14ac:dyDescent="0.35"/>
    <row r="77" spans="2:8" s="48" customFormat="1" ht="21" x14ac:dyDescent="0.4">
      <c r="B77" s="174"/>
      <c r="C77" s="80"/>
      <c r="D77" s="156"/>
      <c r="E77" s="156"/>
      <c r="F77" s="156"/>
    </row>
    <row r="78" spans="2:8" s="48" customFormat="1" ht="18" customHeight="1" x14ac:dyDescent="0.35">
      <c r="B78" s="334" t="s">
        <v>77</v>
      </c>
      <c r="C78" s="422"/>
      <c r="D78" s="423"/>
      <c r="E78" s="423"/>
      <c r="F78" s="423"/>
      <c r="G78" s="423"/>
      <c r="H78" s="424"/>
    </row>
    <row r="79" spans="2:8" s="48" customFormat="1" ht="18" customHeight="1" x14ac:dyDescent="0.35">
      <c r="B79" s="334"/>
      <c r="C79" s="425"/>
      <c r="D79" s="426"/>
      <c r="E79" s="426"/>
      <c r="F79" s="426"/>
      <c r="G79" s="426"/>
      <c r="H79" s="427"/>
    </row>
    <row r="80" spans="2:8" s="48" customFormat="1" ht="18" customHeight="1" x14ac:dyDescent="0.35">
      <c r="B80" s="334"/>
      <c r="C80" s="425"/>
      <c r="D80" s="426"/>
      <c r="E80" s="426"/>
      <c r="F80" s="426"/>
      <c r="G80" s="426"/>
      <c r="H80" s="427"/>
    </row>
    <row r="81" spans="2:8" s="48" customFormat="1" ht="18" customHeight="1" x14ac:dyDescent="0.35">
      <c r="B81" s="334"/>
      <c r="C81" s="425"/>
      <c r="D81" s="426"/>
      <c r="E81" s="426"/>
      <c r="F81" s="426"/>
      <c r="G81" s="426"/>
      <c r="H81" s="427"/>
    </row>
    <row r="82" spans="2:8" s="48" customFormat="1" ht="18" customHeight="1" x14ac:dyDescent="0.35">
      <c r="B82" s="334"/>
      <c r="C82" s="428"/>
      <c r="D82" s="429"/>
      <c r="E82" s="429"/>
      <c r="F82" s="429"/>
      <c r="G82" s="429"/>
      <c r="H82" s="430"/>
    </row>
    <row r="83" spans="2:8" s="48" customFormat="1" ht="32.4" customHeight="1" x14ac:dyDescent="0.4">
      <c r="B83" s="81"/>
      <c r="C83" s="115"/>
      <c r="D83" s="175"/>
      <c r="E83" s="175"/>
      <c r="F83" s="175"/>
      <c r="G83" s="164"/>
      <c r="H83" s="164"/>
    </row>
    <row r="84" spans="2:8" s="48" customFormat="1" ht="32.4" customHeight="1" x14ac:dyDescent="0.35">
      <c r="B84" s="213" t="s">
        <v>78</v>
      </c>
      <c r="C84" s="417"/>
      <c r="D84" s="418"/>
      <c r="E84" s="418"/>
      <c r="F84" s="418"/>
      <c r="G84" s="418"/>
      <c r="H84" s="419"/>
    </row>
    <row r="85" spans="2:8" s="48" customFormat="1" ht="32.4" customHeight="1" x14ac:dyDescent="0.35">
      <c r="B85" s="213" t="s">
        <v>79</v>
      </c>
      <c r="C85" s="417"/>
      <c r="D85" s="418"/>
      <c r="E85" s="418"/>
      <c r="F85" s="418"/>
      <c r="G85" s="418"/>
      <c r="H85" s="419"/>
    </row>
    <row r="86" spans="2:8" s="48" customFormat="1" ht="32.4" customHeight="1" x14ac:dyDescent="0.35">
      <c r="B86" s="213" t="s">
        <v>80</v>
      </c>
      <c r="C86" s="417"/>
      <c r="D86" s="418"/>
      <c r="E86" s="418"/>
      <c r="F86" s="418"/>
      <c r="G86" s="418"/>
      <c r="H86" s="419"/>
    </row>
    <row r="87" spans="2:8" s="48" customFormat="1" ht="32.4" customHeight="1" x14ac:dyDescent="0.35">
      <c r="B87" s="213" t="s">
        <v>81</v>
      </c>
      <c r="C87" s="417"/>
      <c r="D87" s="418"/>
      <c r="E87" s="418"/>
      <c r="F87" s="418"/>
      <c r="G87" s="418"/>
      <c r="H87" s="419"/>
    </row>
    <row r="88" spans="2:8" s="48" customFormat="1" ht="32.4" customHeight="1" x14ac:dyDescent="0.35">
      <c r="B88" s="213" t="s">
        <v>155</v>
      </c>
      <c r="C88" s="417"/>
      <c r="D88" s="418"/>
      <c r="E88" s="418"/>
      <c r="F88" s="418"/>
      <c r="G88" s="418"/>
      <c r="H88" s="419"/>
    </row>
    <row r="89" spans="2:8" s="48" customFormat="1" ht="32.4" customHeight="1" x14ac:dyDescent="0.35">
      <c r="B89" s="213" t="s">
        <v>83</v>
      </c>
      <c r="C89" s="417"/>
      <c r="D89" s="418"/>
      <c r="E89" s="418"/>
      <c r="F89" s="418"/>
      <c r="G89" s="418"/>
      <c r="H89" s="419"/>
    </row>
    <row r="90" spans="2:8" s="48" customFormat="1" ht="32.4" customHeight="1" x14ac:dyDescent="0.35">
      <c r="B90" s="213" t="s">
        <v>84</v>
      </c>
      <c r="C90" s="414" t="s">
        <v>85</v>
      </c>
      <c r="D90" s="415"/>
      <c r="E90" s="415"/>
      <c r="F90" s="415"/>
      <c r="G90" s="415"/>
      <c r="H90" s="416"/>
    </row>
    <row r="91" spans="2:8" s="48" customFormat="1" ht="32.4" customHeight="1" x14ac:dyDescent="0.35">
      <c r="B91" s="213" t="s">
        <v>86</v>
      </c>
      <c r="C91" s="417"/>
      <c r="D91" s="418"/>
      <c r="E91" s="418"/>
      <c r="F91" s="418"/>
      <c r="G91" s="418"/>
      <c r="H91" s="419"/>
    </row>
    <row r="92" spans="2:8" s="48" customFormat="1" ht="21" x14ac:dyDescent="0.4">
      <c r="B92" s="81"/>
      <c r="H92" s="31"/>
    </row>
  </sheetData>
  <mergeCells count="53">
    <mergeCell ref="C86:H86"/>
    <mergeCell ref="C87:H87"/>
    <mergeCell ref="B18:B19"/>
    <mergeCell ref="E49:G49"/>
    <mergeCell ref="E53:G53"/>
    <mergeCell ref="E54:G54"/>
    <mergeCell ref="C78:H82"/>
    <mergeCell ref="C38:D38"/>
    <mergeCell ref="B40:H40"/>
    <mergeCell ref="B61:H61"/>
    <mergeCell ref="E44:G44"/>
    <mergeCell ref="B20:B22"/>
    <mergeCell ref="B23:B24"/>
    <mergeCell ref="B26:B27"/>
    <mergeCell ref="C26:D26"/>
    <mergeCell ref="C27:D27"/>
    <mergeCell ref="B2:H2"/>
    <mergeCell ref="C10:H10"/>
    <mergeCell ref="C15:C16"/>
    <mergeCell ref="D15:D16"/>
    <mergeCell ref="E15:E16"/>
    <mergeCell ref="F15:F16"/>
    <mergeCell ref="G15:G16"/>
    <mergeCell ref="H15:H16"/>
    <mergeCell ref="B13:H13"/>
    <mergeCell ref="C4:H4"/>
    <mergeCell ref="C5:H5"/>
    <mergeCell ref="C7:H7"/>
    <mergeCell ref="C8:H8"/>
    <mergeCell ref="C9:H9"/>
    <mergeCell ref="C6:H6"/>
    <mergeCell ref="B29:H29"/>
    <mergeCell ref="B31:B35"/>
    <mergeCell ref="C37:D37"/>
    <mergeCell ref="B45:B49"/>
    <mergeCell ref="E47:G47"/>
    <mergeCell ref="E48:G48"/>
    <mergeCell ref="C90:H90"/>
    <mergeCell ref="C91:H91"/>
    <mergeCell ref="B54:B55"/>
    <mergeCell ref="E55:G55"/>
    <mergeCell ref="C89:H89"/>
    <mergeCell ref="B71:B74"/>
    <mergeCell ref="C71:C74"/>
    <mergeCell ref="B78:B82"/>
    <mergeCell ref="E57:G57"/>
    <mergeCell ref="E58:G58"/>
    <mergeCell ref="C88:H88"/>
    <mergeCell ref="G63:G64"/>
    <mergeCell ref="G65:G66"/>
    <mergeCell ref="G67:G68"/>
    <mergeCell ref="C84:H84"/>
    <mergeCell ref="C85:H85"/>
  </mergeCells>
  <conditionalFormatting sqref="C71">
    <cfRule type="containsText" dxfId="17" priority="1" operator="containsText" text="Avis d'ajournement">
      <formula>NOT(ISERROR(SEARCH("Avis d'ajournement",C71)))</formula>
    </cfRule>
    <cfRule type="containsText" dxfId="16" priority="2" operator="containsText" text="Avis défavorable">
      <formula>NOT(ISERROR(SEARCH("Avis défavorable",C71)))</formula>
    </cfRule>
    <cfRule type="containsText" dxfId="15" priority="3" operator="containsText" text="Avis favorable">
      <formula>NOT(ISERROR(SEARCH("Avis favorable",C71)))</formula>
    </cfRule>
  </conditionalFormatting>
  <dataValidations count="6">
    <dataValidation type="list" allowBlank="1" showInputMessage="1" showErrorMessage="1" sqref="D23:D24" xr:uid="{ED5D6D29-5FFB-4DED-8E9B-C40F31013839}">
      <formula1>"Projet sans études,1,2,3,4"</formula1>
    </dataValidation>
    <dataValidation type="list" allowBlank="1" showInputMessage="1" showErrorMessage="1" sqref="D17:D22 D32:D35" xr:uid="{DCEE48A8-AEB0-4EF8-95BD-EB818C219DDA}">
      <formula1>"1,2,3,4"</formula1>
    </dataValidation>
    <dataValidation type="list" allowBlank="1" showInputMessage="1" showErrorMessage="1" sqref="D45 D47:D48 D54" xr:uid="{1B52EF06-0E1C-441C-AAAC-6155A207BE27}">
      <formula1>"0,1"</formula1>
    </dataValidation>
    <dataValidation type="list" allowBlank="1" showInputMessage="1" showErrorMessage="1" sqref="D46" xr:uid="{2506962E-326B-4100-87FB-7AC8D7779B92}">
      <formula1>"0,1,2"</formula1>
    </dataValidation>
    <dataValidation type="list" allowBlank="1" showInputMessage="1" showErrorMessage="1" sqref="C38 C58" xr:uid="{CFFDD037-B874-4DC4-8504-EF9A338271A6}">
      <formula1>"Tout domaine d'intervention"</formula1>
    </dataValidation>
    <dataValidation type="list" allowBlank="1" showInputMessage="1" showErrorMessage="1" sqref="C27:D27" xr:uid="{A248B545-B918-4604-B5C1-BB3B3C4C4E9D}">
      <formula1>"Sans études,Avec études"</formula1>
    </dataValidation>
  </dataValidation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48FF5-6270-4F5C-B7A2-329E066CFEFB}">
  <sheetPr>
    <tabColor rgb="FFFFFF00"/>
  </sheetPr>
  <dimension ref="A1:P85"/>
  <sheetViews>
    <sheetView showGridLines="0" topLeftCell="A28" zoomScale="40" zoomScaleNormal="40" workbookViewId="0">
      <selection activeCell="C28" sqref="C28:D28"/>
    </sheetView>
  </sheetViews>
  <sheetFormatPr baseColWidth="10" defaultColWidth="11.44140625" defaultRowHeight="18" x14ac:dyDescent="0.35"/>
  <cols>
    <col min="1" max="1" width="27.6640625" style="31" customWidth="1"/>
    <col min="2" max="2" width="42.5546875" style="31" customWidth="1"/>
    <col min="3" max="3" width="123.6640625" style="31" customWidth="1"/>
    <col min="4" max="4" width="19.5546875" style="31" customWidth="1"/>
    <col min="5" max="5" width="20.44140625" style="31" customWidth="1"/>
    <col min="6" max="6" width="20.88671875" style="31" customWidth="1"/>
    <col min="7" max="7" width="83.44140625" style="31" customWidth="1"/>
    <col min="8" max="8" width="104.109375" style="31" customWidth="1"/>
    <col min="9" max="12" width="11.44140625" style="31"/>
    <col min="13" max="13" width="65" style="31" customWidth="1"/>
    <col min="14" max="16384" width="11.44140625" style="31"/>
  </cols>
  <sheetData>
    <row r="1" spans="1:16" s="48" customFormat="1" ht="99.75" customHeight="1" x14ac:dyDescent="0.35"/>
    <row r="2" spans="1:16" s="48" customFormat="1" ht="52.5" customHeight="1" x14ac:dyDescent="0.35">
      <c r="B2" s="286" t="s">
        <v>273</v>
      </c>
      <c r="C2" s="286"/>
      <c r="D2" s="286"/>
      <c r="E2" s="286"/>
      <c r="F2" s="286"/>
      <c r="G2" s="286"/>
      <c r="H2" s="286"/>
    </row>
    <row r="3" spans="1:16" x14ac:dyDescent="0.35">
      <c r="B3" s="48"/>
      <c r="C3" s="49"/>
      <c r="D3" s="49"/>
      <c r="E3" s="49"/>
    </row>
    <row r="4" spans="1:16" ht="21" x14ac:dyDescent="0.35">
      <c r="B4" s="176" t="s">
        <v>111</v>
      </c>
      <c r="C4" s="372"/>
      <c r="D4" s="372"/>
      <c r="E4" s="372"/>
      <c r="F4" s="372"/>
      <c r="G4" s="372"/>
      <c r="H4" s="372"/>
    </row>
    <row r="5" spans="1:16" ht="21" x14ac:dyDescent="0.35">
      <c r="B5" s="176" t="s">
        <v>112</v>
      </c>
      <c r="C5" s="372"/>
      <c r="D5" s="372"/>
      <c r="E5" s="372"/>
      <c r="F5" s="372"/>
      <c r="G5" s="372"/>
      <c r="H5" s="372"/>
    </row>
    <row r="6" spans="1:16" ht="47.4" customHeight="1" x14ac:dyDescent="0.35">
      <c r="B6" s="176" t="s">
        <v>274</v>
      </c>
      <c r="C6" s="337" t="s">
        <v>275</v>
      </c>
      <c r="D6" s="337"/>
      <c r="E6" s="337"/>
      <c r="F6" s="337"/>
      <c r="G6" s="337"/>
      <c r="H6" s="337"/>
    </row>
    <row r="7" spans="1:16" ht="55.5" customHeight="1" x14ac:dyDescent="0.35">
      <c r="B7" s="176" t="s">
        <v>276</v>
      </c>
      <c r="C7" s="337" t="s">
        <v>277</v>
      </c>
      <c r="D7" s="337"/>
      <c r="E7" s="337"/>
      <c r="F7" s="337"/>
      <c r="G7" s="337"/>
      <c r="H7" s="337"/>
    </row>
    <row r="8" spans="1:16" ht="30.75" customHeight="1" x14ac:dyDescent="0.35">
      <c r="B8" s="176" t="s">
        <v>117</v>
      </c>
      <c r="C8" s="372"/>
      <c r="D8" s="372"/>
      <c r="E8" s="372"/>
      <c r="F8" s="372"/>
      <c r="G8" s="372"/>
      <c r="H8" s="372"/>
    </row>
    <row r="9" spans="1:16" ht="42" x14ac:dyDescent="0.35">
      <c r="B9" s="176" t="s">
        <v>118</v>
      </c>
      <c r="C9" s="372"/>
      <c r="D9" s="372"/>
      <c r="E9" s="372"/>
      <c r="F9" s="372"/>
      <c r="G9" s="372"/>
      <c r="H9" s="372"/>
    </row>
    <row r="10" spans="1:16" ht="21" x14ac:dyDescent="0.35">
      <c r="B10" s="176" t="s">
        <v>119</v>
      </c>
      <c r="C10" s="379"/>
      <c r="D10" s="380"/>
      <c r="E10" s="380"/>
      <c r="F10" s="380"/>
      <c r="G10" s="380"/>
      <c r="H10" s="381"/>
    </row>
    <row r="11" spans="1:16" x14ac:dyDescent="0.35">
      <c r="B11" s="48"/>
      <c r="C11" s="49"/>
      <c r="D11" s="49"/>
      <c r="E11" s="49"/>
    </row>
    <row r="12" spans="1:16" x14ac:dyDescent="0.35">
      <c r="B12" s="48"/>
      <c r="C12" s="49"/>
      <c r="D12" s="49"/>
      <c r="E12" s="49"/>
    </row>
    <row r="13" spans="1:16" s="48" customFormat="1" ht="44.1" customHeight="1" x14ac:dyDescent="0.35">
      <c r="B13" s="350" t="s">
        <v>120</v>
      </c>
      <c r="C13" s="351"/>
      <c r="D13" s="351"/>
      <c r="E13" s="351"/>
      <c r="F13" s="351"/>
      <c r="G13" s="351"/>
      <c r="H13" s="352"/>
    </row>
    <row r="14" spans="1:16" ht="23.4" x14ac:dyDescent="0.45">
      <c r="B14" s="106"/>
      <c r="C14" s="32"/>
      <c r="D14" s="91"/>
      <c r="E14" s="33"/>
      <c r="F14" s="33"/>
      <c r="G14" s="34"/>
      <c r="H14" s="34"/>
      <c r="M14" s="92"/>
      <c r="N14" s="93"/>
      <c r="O14" s="93"/>
      <c r="P14" s="93"/>
    </row>
    <row r="15" spans="1:16" ht="39.9" customHeight="1" x14ac:dyDescent="0.35">
      <c r="A15" s="31" t="s">
        <v>4</v>
      </c>
      <c r="B15" s="155"/>
      <c r="C15" s="335" t="s">
        <v>121</v>
      </c>
      <c r="D15" s="335" t="s">
        <v>122</v>
      </c>
      <c r="E15" s="335" t="s">
        <v>123</v>
      </c>
      <c r="F15" s="335" t="s">
        <v>8</v>
      </c>
      <c r="G15" s="335" t="s">
        <v>9</v>
      </c>
      <c r="H15" s="335" t="s">
        <v>10</v>
      </c>
      <c r="J15" s="48"/>
    </row>
    <row r="16" spans="1:16" ht="39.9" customHeight="1" x14ac:dyDescent="0.35">
      <c r="B16" s="155"/>
      <c r="C16" s="336"/>
      <c r="D16" s="336"/>
      <c r="E16" s="336"/>
      <c r="F16" s="336"/>
      <c r="G16" s="336"/>
      <c r="H16" s="336"/>
      <c r="J16" s="131"/>
    </row>
    <row r="17" spans="2:16" ht="36" x14ac:dyDescent="0.35">
      <c r="B17" s="195" t="s">
        <v>11</v>
      </c>
      <c r="C17" s="35" t="s">
        <v>124</v>
      </c>
      <c r="D17" s="160"/>
      <c r="E17" s="36">
        <v>4</v>
      </c>
      <c r="F17" s="160">
        <f t="shared" ref="F17:F22" si="0">D17*E17</f>
        <v>0</v>
      </c>
      <c r="G17" s="36" t="s">
        <v>13</v>
      </c>
      <c r="H17" s="37"/>
      <c r="J17" s="132"/>
    </row>
    <row r="18" spans="2:16" ht="36" x14ac:dyDescent="0.35">
      <c r="B18" s="369" t="s">
        <v>14</v>
      </c>
      <c r="C18" s="35" t="s">
        <v>15</v>
      </c>
      <c r="D18" s="160"/>
      <c r="E18" s="36">
        <v>4</v>
      </c>
      <c r="F18" s="160">
        <f t="shared" si="0"/>
        <v>0</v>
      </c>
      <c r="G18" s="36" t="s">
        <v>13</v>
      </c>
      <c r="H18" s="37"/>
      <c r="J18" s="131"/>
    </row>
    <row r="19" spans="2:16" ht="72" x14ac:dyDescent="0.35">
      <c r="B19" s="370"/>
      <c r="C19" s="35" t="s">
        <v>16</v>
      </c>
      <c r="D19" s="160"/>
      <c r="E19" s="36">
        <v>5</v>
      </c>
      <c r="F19" s="160">
        <f t="shared" si="0"/>
        <v>0</v>
      </c>
      <c r="G19" s="36" t="s">
        <v>13</v>
      </c>
      <c r="H19" s="37"/>
      <c r="J19" s="131"/>
    </row>
    <row r="20" spans="2:16" ht="36" customHeight="1" x14ac:dyDescent="0.35">
      <c r="B20" s="373" t="s">
        <v>17</v>
      </c>
      <c r="C20" s="35" t="s">
        <v>18</v>
      </c>
      <c r="D20" s="160"/>
      <c r="E20" s="36">
        <v>3</v>
      </c>
      <c r="F20" s="160">
        <f t="shared" si="0"/>
        <v>0</v>
      </c>
      <c r="G20" s="36"/>
      <c r="H20" s="37"/>
      <c r="J20" s="98"/>
    </row>
    <row r="21" spans="2:16" ht="18" customHeight="1" x14ac:dyDescent="0.35">
      <c r="B21" s="374"/>
      <c r="C21" s="35" t="s">
        <v>19</v>
      </c>
      <c r="D21" s="160"/>
      <c r="E21" s="36">
        <v>2</v>
      </c>
      <c r="F21" s="160">
        <f t="shared" si="0"/>
        <v>0</v>
      </c>
      <c r="G21" s="36"/>
      <c r="H21" s="37"/>
      <c r="J21" s="98"/>
    </row>
    <row r="22" spans="2:16" ht="72" customHeight="1" x14ac:dyDescent="0.35">
      <c r="B22" s="375"/>
      <c r="C22" s="35" t="s">
        <v>20</v>
      </c>
      <c r="D22" s="160"/>
      <c r="E22" s="36">
        <v>2</v>
      </c>
      <c r="F22" s="160">
        <f t="shared" si="0"/>
        <v>0</v>
      </c>
      <c r="G22" s="36"/>
      <c r="H22" s="37"/>
      <c r="J22" s="98"/>
    </row>
    <row r="23" spans="2:16" ht="123" customHeight="1" x14ac:dyDescent="0.35">
      <c r="B23" s="253" t="s">
        <v>159</v>
      </c>
      <c r="C23" s="35" t="s">
        <v>22</v>
      </c>
      <c r="D23" s="160"/>
      <c r="E23" s="36">
        <v>1</v>
      </c>
      <c r="F23" s="160">
        <f>IF(D23="Projet sans infrastructure","N/A",D23*E23)</f>
        <v>0</v>
      </c>
      <c r="G23" s="36" t="s">
        <v>13</v>
      </c>
      <c r="H23" s="37"/>
      <c r="J23" s="98"/>
      <c r="K23" s="94"/>
    </row>
    <row r="24" spans="2:16" ht="36" customHeight="1" x14ac:dyDescent="0.35">
      <c r="B24" s="369" t="s">
        <v>126</v>
      </c>
      <c r="C24" s="35" t="s">
        <v>24</v>
      </c>
      <c r="D24" s="160"/>
      <c r="E24" s="36">
        <v>3</v>
      </c>
      <c r="F24" s="160">
        <f>IF(D24="Projet sans études","N/A",D24*E24)</f>
        <v>0</v>
      </c>
      <c r="G24" s="36" t="s">
        <v>13</v>
      </c>
      <c r="H24" s="37"/>
      <c r="J24" s="98"/>
    </row>
    <row r="25" spans="2:16" ht="57.9" customHeight="1" x14ac:dyDescent="0.35">
      <c r="B25" s="370"/>
      <c r="C25" s="35" t="s">
        <v>25</v>
      </c>
      <c r="D25" s="160"/>
      <c r="E25" s="36">
        <v>2</v>
      </c>
      <c r="F25" s="160">
        <f>IF(D25="Projet sans études","N/A",D25*E25)</f>
        <v>0</v>
      </c>
      <c r="G25" s="36" t="s">
        <v>13</v>
      </c>
      <c r="H25" s="37"/>
      <c r="J25" s="98"/>
    </row>
    <row r="26" spans="2:16" ht="21" x14ac:dyDescent="0.4">
      <c r="B26" s="46"/>
      <c r="C26" s="38"/>
      <c r="D26" s="39"/>
      <c r="E26" s="39"/>
      <c r="F26" s="39"/>
      <c r="G26" s="39"/>
      <c r="H26" s="39"/>
      <c r="J26" s="48"/>
    </row>
    <row r="27" spans="2:16" s="48" customFormat="1" ht="42.6" customHeight="1" x14ac:dyDescent="0.35">
      <c r="B27" s="382" t="str">
        <f>+'critères transversaux'!B16</f>
        <v>Total critères transversaux</v>
      </c>
      <c r="C27" s="345" t="s">
        <v>127</v>
      </c>
      <c r="D27" s="346"/>
      <c r="E27" s="260" t="s">
        <v>128</v>
      </c>
      <c r="F27" s="260" t="s">
        <v>129</v>
      </c>
      <c r="G27" s="260" t="s">
        <v>9</v>
      </c>
      <c r="H27" s="260" t="s">
        <v>10</v>
      </c>
    </row>
    <row r="28" spans="2:16" s="48" customFormat="1" ht="38.4" customHeight="1" x14ac:dyDescent="0.35">
      <c r="B28" s="382"/>
      <c r="C28" s="344" t="s">
        <v>127</v>
      </c>
      <c r="D28" s="344"/>
      <c r="E28" s="161" t="str">
        <f>IF(C28="Sans études avec infrastructure",21,IF(C28="Sans études sans infrastructure",20,IF(C28="Avec études sans infrastructure",25,IF(C28="Avec études avec infrastructure",26,""))))</f>
        <v/>
      </c>
      <c r="F28" s="262">
        <f>SUM(F17:F25)</f>
        <v>0</v>
      </c>
      <c r="G28" s="163"/>
      <c r="H28" s="163"/>
    </row>
    <row r="29" spans="2:16" ht="59.4" customHeight="1" x14ac:dyDescent="0.35">
      <c r="M29" s="98"/>
      <c r="N29" s="93"/>
      <c r="O29" s="93"/>
      <c r="P29" s="93"/>
    </row>
    <row r="30" spans="2:16" s="48" customFormat="1" ht="39.6" customHeight="1" x14ac:dyDescent="0.35">
      <c r="B30" s="350" t="s">
        <v>130</v>
      </c>
      <c r="C30" s="351"/>
      <c r="D30" s="351"/>
      <c r="E30" s="351"/>
      <c r="F30" s="351"/>
      <c r="G30" s="351"/>
      <c r="H30" s="352"/>
    </row>
    <row r="32" spans="2:16" ht="42" x14ac:dyDescent="0.35">
      <c r="B32" s="373" t="s">
        <v>276</v>
      </c>
      <c r="C32" s="265" t="s">
        <v>132</v>
      </c>
      <c r="D32" s="265" t="s">
        <v>6</v>
      </c>
      <c r="E32" s="265" t="s">
        <v>133</v>
      </c>
      <c r="F32" s="265" t="s">
        <v>134</v>
      </c>
      <c r="G32" s="265" t="s">
        <v>46</v>
      </c>
      <c r="H32" s="265" t="s">
        <v>10</v>
      </c>
    </row>
    <row r="33" spans="2:10" ht="36" x14ac:dyDescent="0.35">
      <c r="B33" s="374"/>
      <c r="C33" s="129" t="s">
        <v>278</v>
      </c>
      <c r="D33" s="160"/>
      <c r="E33" s="108">
        <v>2</v>
      </c>
      <c r="F33" s="108">
        <f>D33*E33</f>
        <v>0</v>
      </c>
      <c r="G33" s="109"/>
      <c r="H33" s="110"/>
      <c r="I33" s="100"/>
    </row>
    <row r="34" spans="2:10" ht="44.4" customHeight="1" x14ac:dyDescent="0.35">
      <c r="B34" s="375"/>
      <c r="C34" s="219" t="s">
        <v>279</v>
      </c>
      <c r="D34" s="160"/>
      <c r="E34" s="218">
        <v>2</v>
      </c>
      <c r="F34" s="218">
        <f>D34*E34</f>
        <v>0</v>
      </c>
      <c r="G34" s="216"/>
      <c r="H34" s="216"/>
      <c r="I34" s="100"/>
    </row>
    <row r="36" spans="2:10" s="48" customFormat="1" ht="42.6" customHeight="1" x14ac:dyDescent="0.4">
      <c r="B36" s="81"/>
      <c r="C36" s="406" t="s">
        <v>127</v>
      </c>
      <c r="D36" s="406"/>
      <c r="E36" s="274" t="s">
        <v>128</v>
      </c>
      <c r="F36" s="274" t="s">
        <v>129</v>
      </c>
      <c r="G36" s="274" t="s">
        <v>9</v>
      </c>
      <c r="H36" s="274" t="s">
        <v>10</v>
      </c>
    </row>
    <row r="37" spans="2:10" s="48" customFormat="1" ht="50.1" customHeight="1" x14ac:dyDescent="0.35">
      <c r="B37" s="261" t="s">
        <v>141</v>
      </c>
      <c r="C37" s="407"/>
      <c r="D37" s="407"/>
      <c r="E37" s="161">
        <f>4*SUM(E33:E34)</f>
        <v>16</v>
      </c>
      <c r="F37" s="262">
        <f>SUM(F33:F34)</f>
        <v>0</v>
      </c>
      <c r="G37" s="163"/>
      <c r="H37" s="163"/>
    </row>
    <row r="38" spans="2:10" ht="46.5" customHeight="1" x14ac:dyDescent="0.35"/>
    <row r="39" spans="2:10" s="48" customFormat="1" ht="38.1" customHeight="1" x14ac:dyDescent="0.35">
      <c r="B39" s="350" t="s">
        <v>142</v>
      </c>
      <c r="C39" s="351"/>
      <c r="D39" s="351"/>
      <c r="E39" s="351"/>
      <c r="F39" s="351"/>
      <c r="G39" s="351"/>
      <c r="H39" s="352"/>
    </row>
    <row r="40" spans="2:10" s="130" customFormat="1" ht="23.4" x14ac:dyDescent="0.45">
      <c r="B40" s="106"/>
    </row>
    <row r="41" spans="2:10" s="48" customFormat="1" ht="23.4" x14ac:dyDescent="0.45">
      <c r="B41" s="194" t="s">
        <v>143</v>
      </c>
    </row>
    <row r="42" spans="2:10" s="48" customFormat="1" x14ac:dyDescent="0.35">
      <c r="B42" s="51"/>
      <c r="C42" s="52"/>
      <c r="D42" s="156"/>
    </row>
    <row r="43" spans="2:10" s="48" customFormat="1" ht="33.9" customHeight="1" x14ac:dyDescent="0.35">
      <c r="C43" s="265" t="s">
        <v>44</v>
      </c>
      <c r="D43" s="265" t="s">
        <v>45</v>
      </c>
      <c r="E43" s="327" t="s">
        <v>46</v>
      </c>
      <c r="F43" s="327"/>
      <c r="G43" s="327"/>
      <c r="H43" s="265" t="s">
        <v>10</v>
      </c>
    </row>
    <row r="44" spans="2:10" s="48" customFormat="1" ht="54" x14ac:dyDescent="0.35">
      <c r="B44" s="335" t="s">
        <v>47</v>
      </c>
      <c r="C44" s="193" t="s">
        <v>48</v>
      </c>
      <c r="D44" s="168"/>
      <c r="E44" s="169"/>
      <c r="F44" s="170"/>
      <c r="G44" s="182"/>
      <c r="H44" s="135"/>
      <c r="J44" s="99"/>
    </row>
    <row r="45" spans="2:10" s="48" customFormat="1" ht="117.75" customHeight="1" x14ac:dyDescent="0.35">
      <c r="B45" s="356"/>
      <c r="C45" s="184" t="s">
        <v>49</v>
      </c>
      <c r="D45" s="168"/>
      <c r="E45" s="169"/>
      <c r="F45" s="170"/>
      <c r="G45" s="182"/>
      <c r="H45" s="189"/>
      <c r="I45" s="164"/>
      <c r="J45" s="99"/>
    </row>
    <row r="46" spans="2:10" s="48" customFormat="1" ht="36" x14ac:dyDescent="0.35">
      <c r="B46" s="356"/>
      <c r="C46" s="185" t="s">
        <v>51</v>
      </c>
      <c r="D46" s="171"/>
      <c r="E46" s="357"/>
      <c r="F46" s="358"/>
      <c r="G46" s="359"/>
      <c r="H46" s="190"/>
    </row>
    <row r="47" spans="2:10" s="48" customFormat="1" ht="36" x14ac:dyDescent="0.35">
      <c r="B47" s="356"/>
      <c r="C47" s="187" t="s">
        <v>144</v>
      </c>
      <c r="D47" s="188"/>
      <c r="E47" s="360"/>
      <c r="F47" s="361"/>
      <c r="G47" s="362"/>
      <c r="H47" s="191"/>
      <c r="I47" s="38"/>
      <c r="J47" s="38"/>
    </row>
    <row r="48" spans="2:10" s="48" customFormat="1" ht="18" customHeight="1" x14ac:dyDescent="0.35">
      <c r="B48" s="336"/>
      <c r="C48" s="186" t="s">
        <v>145</v>
      </c>
      <c r="D48" s="183">
        <f>SUM(D44:D47)</f>
        <v>0</v>
      </c>
      <c r="E48" s="363"/>
      <c r="F48" s="364"/>
      <c r="G48" s="365"/>
      <c r="H48" s="192"/>
    </row>
    <row r="49" spans="2:8" s="48" customFormat="1" x14ac:dyDescent="0.35"/>
    <row r="50" spans="2:8" s="48" customFormat="1" ht="42.6" customHeight="1" x14ac:dyDescent="0.4">
      <c r="B50" s="81"/>
      <c r="C50" s="269" t="s">
        <v>127</v>
      </c>
      <c r="D50" s="260" t="s">
        <v>129</v>
      </c>
      <c r="E50" s="327" t="s">
        <v>46</v>
      </c>
      <c r="F50" s="327"/>
      <c r="G50" s="327"/>
      <c r="H50" s="260" t="s">
        <v>10</v>
      </c>
    </row>
    <row r="51" spans="2:8" s="48" customFormat="1" ht="38.4" customHeight="1" x14ac:dyDescent="0.35">
      <c r="B51" s="261" t="s">
        <v>150</v>
      </c>
      <c r="C51" s="270"/>
      <c r="D51" s="199">
        <f>D48</f>
        <v>0</v>
      </c>
      <c r="E51" s="330"/>
      <c r="F51" s="331"/>
      <c r="G51" s="332"/>
      <c r="H51" s="163"/>
    </row>
    <row r="54" spans="2:8" s="48" customFormat="1" ht="33" customHeight="1" x14ac:dyDescent="0.35">
      <c r="B54" s="350" t="s">
        <v>151</v>
      </c>
      <c r="C54" s="351"/>
      <c r="D54" s="351"/>
      <c r="E54" s="351"/>
      <c r="F54" s="351"/>
      <c r="G54" s="351"/>
      <c r="H54" s="352"/>
    </row>
    <row r="55" spans="2:8" s="48" customFormat="1" ht="17.399999999999999" customHeight="1" x14ac:dyDescent="0.35"/>
    <row r="56" spans="2:8" s="48" customFormat="1" ht="43.5" customHeight="1" x14ac:dyDescent="0.35">
      <c r="B56" s="271" t="s">
        <v>26</v>
      </c>
      <c r="C56" s="202">
        <f>F28</f>
        <v>0</v>
      </c>
      <c r="G56" s="204" t="s">
        <v>62</v>
      </c>
      <c r="H56" s="203" t="s">
        <v>63</v>
      </c>
    </row>
    <row r="57" spans="2:8" s="48" customFormat="1" ht="39.6" customHeight="1" x14ac:dyDescent="0.35">
      <c r="B57" s="271" t="s">
        <v>141</v>
      </c>
      <c r="C57" s="200">
        <f>F37</f>
        <v>0</v>
      </c>
      <c r="G57" s="205"/>
      <c r="H57" s="203" t="s">
        <v>64</v>
      </c>
    </row>
    <row r="58" spans="2:8" s="48" customFormat="1" ht="39.6" customHeight="1" x14ac:dyDescent="0.35">
      <c r="B58" s="271" t="s">
        <v>150</v>
      </c>
      <c r="C58" s="201">
        <f>D51</f>
        <v>0</v>
      </c>
      <c r="G58" s="205"/>
      <c r="H58" s="203" t="s">
        <v>65</v>
      </c>
    </row>
    <row r="59" spans="2:8" s="48" customFormat="1" ht="39.6" customHeight="1" x14ac:dyDescent="0.35">
      <c r="B59" s="271" t="s">
        <v>152</v>
      </c>
      <c r="C59" s="272">
        <f>C56+C57</f>
        <v>0</v>
      </c>
      <c r="G59" s="206"/>
      <c r="H59" s="203" t="s">
        <v>66</v>
      </c>
    </row>
    <row r="60" spans="2:8" s="48" customFormat="1" ht="39.6" customHeight="1" x14ac:dyDescent="0.35">
      <c r="B60" s="271" t="s">
        <v>153</v>
      </c>
      <c r="C60" s="272">
        <f>C56+C57+C58</f>
        <v>0</v>
      </c>
      <c r="G60" s="207" t="s">
        <v>67</v>
      </c>
      <c r="H60" s="203" t="s">
        <v>68</v>
      </c>
    </row>
    <row r="61" spans="2:8" s="48" customFormat="1" ht="46.5" customHeight="1" x14ac:dyDescent="0.35">
      <c r="G61" s="208"/>
      <c r="H61" s="203" t="s">
        <v>69</v>
      </c>
    </row>
    <row r="62" spans="2:8" s="48" customFormat="1" ht="47.4" customHeight="1" x14ac:dyDescent="0.35">
      <c r="G62" s="208"/>
      <c r="H62" s="203" t="s">
        <v>70</v>
      </c>
    </row>
    <row r="63" spans="2:8" s="48" customFormat="1" ht="36" x14ac:dyDescent="0.35">
      <c r="G63" s="209"/>
      <c r="H63" s="203" t="s">
        <v>71</v>
      </c>
    </row>
    <row r="64" spans="2:8" s="48" customFormat="1" ht="38.4" customHeight="1" x14ac:dyDescent="0.35">
      <c r="B64" s="353" t="s">
        <v>154</v>
      </c>
      <c r="C64" s="355" t="str">
        <f>IF(OR(C59=0,C28=""),"",IF(OR(AND(C28="Sans études avec infrastructure",C59&lt;22),AND(C28="Sans études sans infrastructure",C59&lt;21),AND(C28="Avec études sans infrastructure",C59&lt;26),AND(C28="Avec études avec infrastructure",C59&lt;27)),"Avis défavorable",IF(OR(AND(C28="Sans études avec infrastructure",C59&lt;43,C59&gt;21),AND(C28="Sans études sans infrastructure",C59&lt;41,C59&gt;20),AND(C28="Avec études sans infrastructure",C59&lt;51,C59&gt;25),AND(C28="Avec études avec infrastructure",C59&lt;53,C59&gt;26)),"Avis d'ajournement",IF(OR(AND(C28="Sans études avec infrastructure",C59&gt;42),AND(C28="Sans études sans infrastructure",C59&gt;40),AND(C28="Avec études sans infrastructure",C59&gt;50),AND(C28="Avec études avec infrastructure",C59&gt;52)),"Avis favorable"))))</f>
        <v/>
      </c>
      <c r="G64" s="210" t="s">
        <v>72</v>
      </c>
      <c r="H64" s="203" t="s">
        <v>73</v>
      </c>
    </row>
    <row r="65" spans="2:8" s="48" customFormat="1" ht="38.4" customHeight="1" x14ac:dyDescent="0.35">
      <c r="B65" s="353"/>
      <c r="C65" s="355"/>
      <c r="G65" s="211"/>
      <c r="H65" s="203" t="s">
        <v>74</v>
      </c>
    </row>
    <row r="66" spans="2:8" s="48" customFormat="1" ht="38.4" customHeight="1" x14ac:dyDescent="0.35">
      <c r="B66" s="353"/>
      <c r="C66" s="355"/>
      <c r="G66" s="211"/>
      <c r="H66" s="203" t="s">
        <v>75</v>
      </c>
    </row>
    <row r="67" spans="2:8" s="48" customFormat="1" ht="38.4" customHeight="1" x14ac:dyDescent="0.35">
      <c r="B67" s="354"/>
      <c r="C67" s="355"/>
      <c r="G67" s="212"/>
      <c r="H67" s="203" t="s">
        <v>76</v>
      </c>
    </row>
    <row r="68" spans="2:8" s="48" customFormat="1" ht="38.4" customHeight="1" x14ac:dyDescent="0.35"/>
    <row r="69" spans="2:8" s="48" customFormat="1" ht="38.4" customHeight="1" x14ac:dyDescent="0.35"/>
    <row r="70" spans="2:8" s="48" customFormat="1" ht="21" x14ac:dyDescent="0.4">
      <c r="B70" s="174"/>
      <c r="C70" s="80"/>
      <c r="D70" s="156"/>
      <c r="E70" s="156"/>
      <c r="F70" s="156"/>
    </row>
    <row r="71" spans="2:8" s="48" customFormat="1" ht="18" customHeight="1" x14ac:dyDescent="0.35">
      <c r="B71" s="334" t="s">
        <v>77</v>
      </c>
      <c r="C71" s="422"/>
      <c r="D71" s="423"/>
      <c r="E71" s="423"/>
      <c r="F71" s="423"/>
      <c r="G71" s="423"/>
      <c r="H71" s="424"/>
    </row>
    <row r="72" spans="2:8" s="48" customFormat="1" ht="18" customHeight="1" x14ac:dyDescent="0.35">
      <c r="B72" s="334"/>
      <c r="C72" s="425"/>
      <c r="D72" s="426"/>
      <c r="E72" s="426"/>
      <c r="F72" s="426"/>
      <c r="G72" s="426"/>
      <c r="H72" s="427"/>
    </row>
    <row r="73" spans="2:8" s="48" customFormat="1" ht="18" customHeight="1" x14ac:dyDescent="0.35">
      <c r="B73" s="334"/>
      <c r="C73" s="425"/>
      <c r="D73" s="426"/>
      <c r="E73" s="426"/>
      <c r="F73" s="426"/>
      <c r="G73" s="426"/>
      <c r="H73" s="427"/>
    </row>
    <row r="74" spans="2:8" s="48" customFormat="1" ht="18" customHeight="1" x14ac:dyDescent="0.35">
      <c r="B74" s="334"/>
      <c r="C74" s="425"/>
      <c r="D74" s="426"/>
      <c r="E74" s="426"/>
      <c r="F74" s="426"/>
      <c r="G74" s="426"/>
      <c r="H74" s="427"/>
    </row>
    <row r="75" spans="2:8" s="48" customFormat="1" ht="18" customHeight="1" x14ac:dyDescent="0.35">
      <c r="B75" s="334"/>
      <c r="C75" s="428"/>
      <c r="D75" s="429"/>
      <c r="E75" s="429"/>
      <c r="F75" s="429"/>
      <c r="G75" s="429"/>
      <c r="H75" s="430"/>
    </row>
    <row r="76" spans="2:8" s="48" customFormat="1" ht="32.4" customHeight="1" x14ac:dyDescent="0.4">
      <c r="B76" s="81"/>
      <c r="C76" s="115"/>
      <c r="D76" s="175"/>
      <c r="E76" s="175"/>
      <c r="F76" s="175"/>
      <c r="G76" s="164"/>
      <c r="H76" s="164"/>
    </row>
    <row r="77" spans="2:8" s="48" customFormat="1" ht="32.4" customHeight="1" x14ac:dyDescent="0.35">
      <c r="B77" s="213" t="s">
        <v>78</v>
      </c>
      <c r="C77" s="417"/>
      <c r="D77" s="418"/>
      <c r="E77" s="418"/>
      <c r="F77" s="418"/>
      <c r="G77" s="418"/>
      <c r="H77" s="419"/>
    </row>
    <row r="78" spans="2:8" s="48" customFormat="1" ht="32.4" customHeight="1" x14ac:dyDescent="0.35">
      <c r="B78" s="213" t="s">
        <v>79</v>
      </c>
      <c r="C78" s="417"/>
      <c r="D78" s="418"/>
      <c r="E78" s="418"/>
      <c r="F78" s="418"/>
      <c r="G78" s="418"/>
      <c r="H78" s="419"/>
    </row>
    <row r="79" spans="2:8" s="48" customFormat="1" ht="32.4" customHeight="1" x14ac:dyDescent="0.35">
      <c r="B79" s="213" t="s">
        <v>80</v>
      </c>
      <c r="C79" s="417"/>
      <c r="D79" s="418"/>
      <c r="E79" s="418"/>
      <c r="F79" s="418"/>
      <c r="G79" s="418"/>
      <c r="H79" s="419"/>
    </row>
    <row r="80" spans="2:8" s="48" customFormat="1" ht="32.4" customHeight="1" x14ac:dyDescent="0.35">
      <c r="B80" s="213" t="s">
        <v>81</v>
      </c>
      <c r="C80" s="417"/>
      <c r="D80" s="418"/>
      <c r="E80" s="418"/>
      <c r="F80" s="418"/>
      <c r="G80" s="418"/>
      <c r="H80" s="419"/>
    </row>
    <row r="81" spans="2:8" s="48" customFormat="1" ht="32.4" customHeight="1" x14ac:dyDescent="0.35">
      <c r="B81" s="213" t="s">
        <v>155</v>
      </c>
      <c r="C81" s="417"/>
      <c r="D81" s="418"/>
      <c r="E81" s="418"/>
      <c r="F81" s="418"/>
      <c r="G81" s="418"/>
      <c r="H81" s="419"/>
    </row>
    <row r="82" spans="2:8" s="48" customFormat="1" ht="32.4" customHeight="1" x14ac:dyDescent="0.35">
      <c r="B82" s="213" t="s">
        <v>83</v>
      </c>
      <c r="C82" s="417"/>
      <c r="D82" s="418"/>
      <c r="E82" s="418"/>
      <c r="F82" s="418"/>
      <c r="G82" s="418"/>
      <c r="H82" s="419"/>
    </row>
    <row r="83" spans="2:8" s="48" customFormat="1" ht="32.4" customHeight="1" x14ac:dyDescent="0.35">
      <c r="B83" s="213" t="s">
        <v>84</v>
      </c>
      <c r="C83" s="414" t="s">
        <v>85</v>
      </c>
      <c r="D83" s="415"/>
      <c r="E83" s="415"/>
      <c r="F83" s="415"/>
      <c r="G83" s="415"/>
      <c r="H83" s="416"/>
    </row>
    <row r="84" spans="2:8" s="48" customFormat="1" ht="32.4" customHeight="1" x14ac:dyDescent="0.35">
      <c r="B84" s="213" t="s">
        <v>86</v>
      </c>
      <c r="C84" s="417"/>
      <c r="D84" s="418"/>
      <c r="E84" s="418"/>
      <c r="F84" s="418"/>
      <c r="G84" s="418"/>
      <c r="H84" s="419"/>
    </row>
    <row r="85" spans="2:8" s="48" customFormat="1" ht="21" x14ac:dyDescent="0.4">
      <c r="B85" s="81"/>
      <c r="H85" s="31"/>
    </row>
  </sheetData>
  <mergeCells count="46">
    <mergeCell ref="C83:H83"/>
    <mergeCell ref="C84:H84"/>
    <mergeCell ref="C15:C16"/>
    <mergeCell ref="D15:D16"/>
    <mergeCell ref="E15:E16"/>
    <mergeCell ref="F15:F16"/>
    <mergeCell ref="G15:G16"/>
    <mergeCell ref="H15:H16"/>
    <mergeCell ref="C28:D28"/>
    <mergeCell ref="E43:G43"/>
    <mergeCell ref="C81:H81"/>
    <mergeCell ref="C82:H82"/>
    <mergeCell ref="C37:D37"/>
    <mergeCell ref="B39:H39"/>
    <mergeCell ref="B64:B67"/>
    <mergeCell ref="C64:C67"/>
    <mergeCell ref="B71:B75"/>
    <mergeCell ref="C71:H75"/>
    <mergeCell ref="E50:G50"/>
    <mergeCell ref="E51:G51"/>
    <mergeCell ref="B54:H54"/>
    <mergeCell ref="C77:H77"/>
    <mergeCell ref="C78:H78"/>
    <mergeCell ref="C79:H79"/>
    <mergeCell ref="C80:H80"/>
    <mergeCell ref="B18:B19"/>
    <mergeCell ref="B20:B22"/>
    <mergeCell ref="C27:D27"/>
    <mergeCell ref="B24:B25"/>
    <mergeCell ref="B27:B28"/>
    <mergeCell ref="B44:B48"/>
    <mergeCell ref="E46:G46"/>
    <mergeCell ref="E47:G47"/>
    <mergeCell ref="E48:G48"/>
    <mergeCell ref="B30:H30"/>
    <mergeCell ref="B32:B34"/>
    <mergeCell ref="C36:D36"/>
    <mergeCell ref="B2:H2"/>
    <mergeCell ref="C9:H9"/>
    <mergeCell ref="B13:H13"/>
    <mergeCell ref="C6:H6"/>
    <mergeCell ref="C7:H7"/>
    <mergeCell ref="C8:H8"/>
    <mergeCell ref="C4:H4"/>
    <mergeCell ref="C5:H5"/>
    <mergeCell ref="C10:H10"/>
  </mergeCells>
  <conditionalFormatting sqref="C64">
    <cfRule type="containsText" dxfId="14" priority="1" operator="containsText" text="Avis d'ajournement">
      <formula>NOT(ISERROR(SEARCH("Avis d'ajournement",C64)))</formula>
    </cfRule>
    <cfRule type="containsText" dxfId="13" priority="2" operator="containsText" text="Avis défavorable">
      <formula>NOT(ISERROR(SEARCH("Avis défavorable",C64)))</formula>
    </cfRule>
    <cfRule type="containsText" dxfId="12" priority="3" operator="containsText" text="Avis favorable">
      <formula>NOT(ISERROR(SEARCH("Avis favorable",C64)))</formula>
    </cfRule>
  </conditionalFormatting>
  <dataValidations count="7">
    <dataValidation type="list" allowBlank="1" showInputMessage="1" showErrorMessage="1" sqref="D33:D34 D17:D22" xr:uid="{80E32B01-DEB0-4505-9370-AF16402ED27D}">
      <formula1>"1,2,3,4"</formula1>
    </dataValidation>
    <dataValidation type="list" allowBlank="1" showInputMessage="1" showErrorMessage="1" sqref="C37 C51" xr:uid="{145A19CA-C35C-4B7A-860B-E66034A0E335}">
      <formula1>"Tout domaine d'intervention"</formula1>
    </dataValidation>
    <dataValidation type="list" allowBlank="1" showInputMessage="1" showErrorMessage="1" sqref="D45" xr:uid="{6A14B276-61FA-4193-B5B1-5CF6EABD1DE9}">
      <formula1>"0,1,2"</formula1>
    </dataValidation>
    <dataValidation type="list" allowBlank="1" showInputMessage="1" showErrorMessage="1" sqref="D44 D46:D47" xr:uid="{73F21015-3DF1-48F7-A5B0-4536D3C8F600}">
      <formula1>"0,1"</formula1>
    </dataValidation>
    <dataValidation type="list" allowBlank="1" showInputMessage="1" showErrorMessage="1" sqref="D23" xr:uid="{CFF798E1-A79A-4F36-8116-56D0BEA6B330}">
      <formula1>"Projet sans infrastructure,1,2,3,4"</formula1>
    </dataValidation>
    <dataValidation type="list" allowBlank="1" showInputMessage="1" showErrorMessage="1" sqref="D24:D25" xr:uid="{A78655CB-9EC5-4F97-8097-44E854005E68}">
      <formula1>"Projet sans études,1,2,3,4"</formula1>
    </dataValidation>
    <dataValidation type="list" allowBlank="1" showInputMessage="1" showErrorMessage="1" sqref="C28" xr:uid="{CE8514C4-5174-4EBA-8709-AC066A4B808D}">
      <formula1>"Sans études avec infrastructure, Sans études sans infrastructure,Avec études sans infrastructure,Avec études avec infrastructure"</formula1>
    </dataValidation>
  </dataValidation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41E36-EBD8-4B19-82C6-4BC47BBC33E0}">
  <sheetPr>
    <tabColor rgb="FF00B050"/>
  </sheetPr>
  <dimension ref="A1:P85"/>
  <sheetViews>
    <sheetView showGridLines="0" topLeftCell="A31" zoomScale="40" zoomScaleNormal="40" workbookViewId="0">
      <selection activeCell="C27" sqref="C27:D27"/>
    </sheetView>
  </sheetViews>
  <sheetFormatPr baseColWidth="10" defaultColWidth="11.44140625" defaultRowHeight="14.4" x14ac:dyDescent="0.3"/>
  <cols>
    <col min="1" max="1" width="27.6640625" customWidth="1"/>
    <col min="2" max="2" width="54" customWidth="1"/>
    <col min="3" max="3" width="123.6640625" customWidth="1"/>
    <col min="4" max="4" width="19.5546875" customWidth="1"/>
    <col min="5" max="5" width="20.44140625" customWidth="1"/>
    <col min="6" max="6" width="20.88671875" customWidth="1"/>
    <col min="7" max="7" width="83.44140625" customWidth="1"/>
    <col min="8" max="8" width="104.109375" customWidth="1"/>
    <col min="9" max="9" width="37" customWidth="1"/>
    <col min="10" max="10" width="51.6640625" customWidth="1"/>
    <col min="13" max="13" width="65" customWidth="1"/>
  </cols>
  <sheetData>
    <row r="1" spans="1:16" s="48" customFormat="1" ht="99.75" customHeight="1" x14ac:dyDescent="0.35"/>
    <row r="2" spans="1:16" s="48" customFormat="1" ht="52.5" customHeight="1" x14ac:dyDescent="0.35">
      <c r="B2" s="286" t="s">
        <v>280</v>
      </c>
      <c r="C2" s="286"/>
      <c r="D2" s="286"/>
      <c r="E2" s="286"/>
      <c r="F2" s="286"/>
      <c r="G2" s="286"/>
      <c r="H2" s="286"/>
    </row>
    <row r="3" spans="1:16" x14ac:dyDescent="0.3">
      <c r="A3" s="2"/>
      <c r="B3" s="3"/>
      <c r="C3" s="4"/>
      <c r="D3" s="4"/>
      <c r="E3" s="4"/>
      <c r="F3" s="2"/>
      <c r="G3" s="2"/>
      <c r="H3" s="2"/>
    </row>
    <row r="4" spans="1:16" ht="21" x14ac:dyDescent="0.35">
      <c r="A4" s="31"/>
      <c r="B4" s="176" t="s">
        <v>111</v>
      </c>
      <c r="C4" s="431"/>
      <c r="D4" s="431"/>
      <c r="E4" s="431"/>
      <c r="F4" s="431"/>
      <c r="G4" s="431"/>
      <c r="H4" s="431"/>
    </row>
    <row r="5" spans="1:16" ht="21" x14ac:dyDescent="0.35">
      <c r="A5" s="31"/>
      <c r="B5" s="176" t="s">
        <v>112</v>
      </c>
      <c r="C5" s="431"/>
      <c r="D5" s="431"/>
      <c r="E5" s="431"/>
      <c r="F5" s="431"/>
      <c r="G5" s="431"/>
      <c r="H5" s="431"/>
    </row>
    <row r="6" spans="1:16" ht="21" x14ac:dyDescent="0.35">
      <c r="A6" s="31"/>
      <c r="B6" s="176" t="s">
        <v>260</v>
      </c>
      <c r="C6" s="431" t="s">
        <v>261</v>
      </c>
      <c r="D6" s="431"/>
      <c r="E6" s="431"/>
      <c r="F6" s="431"/>
      <c r="G6" s="431"/>
      <c r="H6" s="431"/>
    </row>
    <row r="7" spans="1:16" ht="55.5" customHeight="1" x14ac:dyDescent="0.35">
      <c r="A7" s="31"/>
      <c r="B7" s="176" t="s">
        <v>281</v>
      </c>
      <c r="C7" s="432" t="s">
        <v>282</v>
      </c>
      <c r="D7" s="432"/>
      <c r="E7" s="432"/>
      <c r="F7" s="432"/>
      <c r="G7" s="432"/>
      <c r="H7" s="432"/>
    </row>
    <row r="8" spans="1:16" ht="30.75" customHeight="1" x14ac:dyDescent="0.35">
      <c r="A8" s="31"/>
      <c r="B8" s="176" t="s">
        <v>117</v>
      </c>
      <c r="C8" s="431"/>
      <c r="D8" s="431"/>
      <c r="E8" s="431"/>
      <c r="F8" s="431"/>
      <c r="G8" s="431"/>
      <c r="H8" s="431"/>
    </row>
    <row r="9" spans="1:16" ht="42" x14ac:dyDescent="0.35">
      <c r="A9" s="31"/>
      <c r="B9" s="176" t="s">
        <v>264</v>
      </c>
      <c r="C9" s="431"/>
      <c r="D9" s="431"/>
      <c r="E9" s="431"/>
      <c r="F9" s="431"/>
      <c r="G9" s="431"/>
      <c r="H9" s="431"/>
    </row>
    <row r="10" spans="1:16" ht="21" x14ac:dyDescent="0.35">
      <c r="A10" s="31"/>
      <c r="B10" s="176" t="s">
        <v>119</v>
      </c>
      <c r="C10" s="433"/>
      <c r="D10" s="434"/>
      <c r="E10" s="434"/>
      <c r="F10" s="434"/>
      <c r="G10" s="434"/>
      <c r="H10" s="435"/>
    </row>
    <row r="11" spans="1:16" ht="44.4" customHeight="1" x14ac:dyDescent="0.3">
      <c r="A11" s="2"/>
      <c r="B11" s="3"/>
      <c r="C11" s="4"/>
      <c r="D11" s="4"/>
      <c r="E11" s="4"/>
      <c r="F11" s="2"/>
      <c r="G11" s="2"/>
      <c r="H11" s="2"/>
    </row>
    <row r="12" spans="1:16" ht="44.4" customHeight="1" x14ac:dyDescent="0.3">
      <c r="A12" s="2"/>
      <c r="B12" s="3"/>
      <c r="C12" s="4"/>
      <c r="D12" s="4"/>
      <c r="E12" s="4"/>
      <c r="F12" s="2"/>
      <c r="G12" s="2"/>
      <c r="H12" s="2"/>
    </row>
    <row r="13" spans="1:16" s="48" customFormat="1" ht="44.4" customHeight="1" x14ac:dyDescent="0.35">
      <c r="B13" s="350" t="s">
        <v>120</v>
      </c>
      <c r="C13" s="351"/>
      <c r="D13" s="351"/>
      <c r="E13" s="351"/>
      <c r="F13" s="351"/>
      <c r="G13" s="351"/>
      <c r="H13" s="352"/>
    </row>
    <row r="14" spans="1:16" s="31" customFormat="1" ht="23.4" x14ac:dyDescent="0.45">
      <c r="B14" s="106"/>
      <c r="C14" s="32"/>
      <c r="D14" s="91"/>
      <c r="E14" s="33"/>
      <c r="F14" s="33"/>
      <c r="G14" s="34"/>
      <c r="H14" s="34"/>
      <c r="M14" s="92"/>
      <c r="N14" s="93"/>
      <c r="O14" s="93"/>
      <c r="P14" s="93"/>
    </row>
    <row r="15" spans="1:16" s="31" customFormat="1" ht="39.9" customHeight="1" x14ac:dyDescent="0.35">
      <c r="A15" s="31" t="s">
        <v>4</v>
      </c>
      <c r="B15" s="155"/>
      <c r="C15" s="335" t="s">
        <v>121</v>
      </c>
      <c r="D15" s="335" t="s">
        <v>122</v>
      </c>
      <c r="E15" s="335" t="s">
        <v>123</v>
      </c>
      <c r="F15" s="335" t="s">
        <v>8</v>
      </c>
      <c r="G15" s="335" t="s">
        <v>9</v>
      </c>
      <c r="H15" s="335" t="s">
        <v>10</v>
      </c>
      <c r="J15" s="48"/>
    </row>
    <row r="16" spans="1:16" s="31" customFormat="1" ht="39.9" customHeight="1" x14ac:dyDescent="0.35">
      <c r="B16" s="155"/>
      <c r="C16" s="336"/>
      <c r="D16" s="336"/>
      <c r="E16" s="336"/>
      <c r="F16" s="336"/>
      <c r="G16" s="336"/>
      <c r="H16" s="336"/>
      <c r="J16" s="131"/>
    </row>
    <row r="17" spans="2:16" s="31" customFormat="1" ht="36" x14ac:dyDescent="0.35">
      <c r="B17" s="195" t="s">
        <v>11</v>
      </c>
      <c r="C17" s="35" t="s">
        <v>124</v>
      </c>
      <c r="D17" s="160"/>
      <c r="E17" s="36">
        <v>4</v>
      </c>
      <c r="F17" s="160">
        <f t="shared" ref="F17:F22" si="0">D17*E17</f>
        <v>0</v>
      </c>
      <c r="G17" s="36" t="s">
        <v>13</v>
      </c>
      <c r="H17" s="37"/>
      <c r="J17" s="132"/>
    </row>
    <row r="18" spans="2:16" s="31" customFormat="1" ht="36" x14ac:dyDescent="0.35">
      <c r="B18" s="369" t="s">
        <v>14</v>
      </c>
      <c r="C18" s="35" t="s">
        <v>15</v>
      </c>
      <c r="D18" s="160"/>
      <c r="E18" s="36">
        <v>4</v>
      </c>
      <c r="F18" s="160">
        <f t="shared" si="0"/>
        <v>0</v>
      </c>
      <c r="G18" s="36" t="s">
        <v>13</v>
      </c>
      <c r="H18" s="37"/>
      <c r="J18" s="131"/>
    </row>
    <row r="19" spans="2:16" s="31" customFormat="1" ht="72" x14ac:dyDescent="0.35">
      <c r="B19" s="370"/>
      <c r="C19" s="35" t="s">
        <v>16</v>
      </c>
      <c r="D19" s="160"/>
      <c r="E19" s="36">
        <v>5</v>
      </c>
      <c r="F19" s="160">
        <f t="shared" si="0"/>
        <v>0</v>
      </c>
      <c r="G19" s="36" t="s">
        <v>13</v>
      </c>
      <c r="H19" s="37"/>
      <c r="J19" s="131"/>
    </row>
    <row r="20" spans="2:16" s="31" customFormat="1" ht="36" customHeight="1" x14ac:dyDescent="0.35">
      <c r="B20" s="373" t="s">
        <v>17</v>
      </c>
      <c r="C20" s="35" t="s">
        <v>18</v>
      </c>
      <c r="D20" s="160"/>
      <c r="E20" s="36">
        <v>3</v>
      </c>
      <c r="F20" s="160">
        <f t="shared" si="0"/>
        <v>0</v>
      </c>
      <c r="G20" s="36"/>
      <c r="H20" s="37"/>
      <c r="J20" s="98"/>
    </row>
    <row r="21" spans="2:16" s="31" customFormat="1" ht="36.9" customHeight="1" x14ac:dyDescent="0.35">
      <c r="B21" s="374"/>
      <c r="C21" s="35" t="s">
        <v>19</v>
      </c>
      <c r="D21" s="160"/>
      <c r="E21" s="36">
        <v>2</v>
      </c>
      <c r="F21" s="160">
        <f t="shared" si="0"/>
        <v>0</v>
      </c>
      <c r="G21" s="36"/>
      <c r="H21" s="37"/>
      <c r="J21" s="98"/>
    </row>
    <row r="22" spans="2:16" s="31" customFormat="1" ht="72" customHeight="1" x14ac:dyDescent="0.35">
      <c r="B22" s="375"/>
      <c r="C22" s="35" t="s">
        <v>20</v>
      </c>
      <c r="D22" s="160"/>
      <c r="E22" s="36">
        <v>2</v>
      </c>
      <c r="F22" s="160">
        <f t="shared" si="0"/>
        <v>0</v>
      </c>
      <c r="G22" s="36"/>
      <c r="H22" s="37"/>
      <c r="J22" s="98"/>
    </row>
    <row r="23" spans="2:16" s="31" customFormat="1" ht="36" customHeight="1" x14ac:dyDescent="0.35">
      <c r="B23" s="369" t="s">
        <v>126</v>
      </c>
      <c r="C23" s="35" t="s">
        <v>24</v>
      </c>
      <c r="D23" s="160"/>
      <c r="E23" s="36">
        <v>3</v>
      </c>
      <c r="F23" s="160">
        <f>IF(D23="Projet sans études","N/A",D23*E23)</f>
        <v>0</v>
      </c>
      <c r="G23" s="36" t="s">
        <v>13</v>
      </c>
      <c r="H23" s="37"/>
      <c r="J23" s="98"/>
    </row>
    <row r="24" spans="2:16" s="31" customFormat="1" ht="57.9" customHeight="1" x14ac:dyDescent="0.35">
      <c r="B24" s="370"/>
      <c r="C24" s="35" t="s">
        <v>25</v>
      </c>
      <c r="D24" s="160"/>
      <c r="E24" s="36">
        <v>2</v>
      </c>
      <c r="F24" s="160">
        <f>IF(D24="Projet sans études","N/A",D24*E24)</f>
        <v>0</v>
      </c>
      <c r="G24" s="36" t="s">
        <v>13</v>
      </c>
      <c r="H24" s="37"/>
      <c r="J24" s="98"/>
    </row>
    <row r="25" spans="2:16" s="31" customFormat="1" ht="21" x14ac:dyDescent="0.4">
      <c r="B25" s="46"/>
      <c r="C25" s="38"/>
      <c r="D25" s="39"/>
      <c r="E25" s="39"/>
      <c r="F25" s="39"/>
      <c r="G25" s="39"/>
      <c r="H25" s="39"/>
      <c r="J25" s="48"/>
    </row>
    <row r="26" spans="2:16" s="48" customFormat="1" ht="42.6" customHeight="1" x14ac:dyDescent="0.35">
      <c r="B26" s="382" t="str">
        <f>+'critères transversaux'!B16</f>
        <v>Total critères transversaux</v>
      </c>
      <c r="C26" s="345" t="s">
        <v>127</v>
      </c>
      <c r="D26" s="346"/>
      <c r="E26" s="260" t="s">
        <v>128</v>
      </c>
      <c r="F26" s="260" t="s">
        <v>129</v>
      </c>
      <c r="G26" s="260" t="s">
        <v>9</v>
      </c>
      <c r="H26" s="260" t="s">
        <v>10</v>
      </c>
    </row>
    <row r="27" spans="2:16" s="48" customFormat="1" ht="38.4" customHeight="1" x14ac:dyDescent="0.35">
      <c r="B27" s="382"/>
      <c r="C27" s="344" t="s">
        <v>127</v>
      </c>
      <c r="D27" s="344"/>
      <c r="E27" s="161" t="str">
        <f>IF(C27="Sans études",20,IF(C27="Avec études",25,""))</f>
        <v/>
      </c>
      <c r="F27" s="262">
        <f>SUM(F17:F24)</f>
        <v>0</v>
      </c>
      <c r="G27" s="163"/>
      <c r="H27" s="163"/>
    </row>
    <row r="28" spans="2:16" s="31" customFormat="1" ht="59.4" customHeight="1" x14ac:dyDescent="0.35">
      <c r="M28" s="98"/>
      <c r="N28" s="93"/>
      <c r="O28" s="93"/>
      <c r="P28" s="93"/>
    </row>
    <row r="29" spans="2:16" s="48" customFormat="1" ht="39.6" customHeight="1" x14ac:dyDescent="0.35">
      <c r="B29" s="350" t="s">
        <v>130</v>
      </c>
      <c r="C29" s="351"/>
      <c r="D29" s="351"/>
      <c r="E29" s="351"/>
      <c r="F29" s="351"/>
      <c r="G29" s="351"/>
      <c r="H29" s="352"/>
    </row>
    <row r="31" spans="2:16" ht="42" x14ac:dyDescent="0.3">
      <c r="B31" s="341" t="s">
        <v>281</v>
      </c>
      <c r="C31" s="265" t="s">
        <v>132</v>
      </c>
      <c r="D31" s="265" t="s">
        <v>6</v>
      </c>
      <c r="E31" s="265" t="s">
        <v>133</v>
      </c>
      <c r="F31" s="265" t="s">
        <v>134</v>
      </c>
      <c r="G31" s="265" t="s">
        <v>46</v>
      </c>
      <c r="H31" s="265" t="s">
        <v>10</v>
      </c>
      <c r="M31" s="8"/>
      <c r="N31" s="7"/>
      <c r="O31" s="7"/>
      <c r="P31" s="7"/>
    </row>
    <row r="32" spans="2:16" ht="41.25" customHeight="1" x14ac:dyDescent="0.35">
      <c r="B32" s="341"/>
      <c r="C32" s="276" t="s">
        <v>283</v>
      </c>
      <c r="D32" s="160"/>
      <c r="E32" s="277">
        <v>4</v>
      </c>
      <c r="F32" s="278">
        <f>D32*E32</f>
        <v>0</v>
      </c>
      <c r="G32" s="141"/>
      <c r="H32" s="141"/>
      <c r="M32" s="8"/>
      <c r="N32" s="7"/>
      <c r="O32" s="7"/>
      <c r="P32" s="7"/>
    </row>
    <row r="33" spans="2:16" ht="138.75" customHeight="1" x14ac:dyDescent="0.35">
      <c r="B33" s="341"/>
      <c r="C33" s="279" t="s">
        <v>265</v>
      </c>
      <c r="D33" s="160"/>
      <c r="E33" s="277">
        <v>3</v>
      </c>
      <c r="F33" s="278">
        <f>D33*E33</f>
        <v>0</v>
      </c>
      <c r="G33" s="141"/>
      <c r="H33" s="141"/>
      <c r="I33" s="21"/>
      <c r="M33" s="8"/>
      <c r="N33" s="7"/>
      <c r="O33" s="7"/>
      <c r="P33" s="7"/>
    </row>
    <row r="34" spans="2:16" ht="69.75" customHeight="1" x14ac:dyDescent="0.35">
      <c r="B34" s="341"/>
      <c r="C34" s="279" t="s">
        <v>269</v>
      </c>
      <c r="D34" s="160"/>
      <c r="E34" s="277">
        <v>4</v>
      </c>
      <c r="F34" s="278">
        <f>D34*E34</f>
        <v>0</v>
      </c>
      <c r="G34" s="141"/>
      <c r="H34" s="141"/>
      <c r="I34" s="21"/>
      <c r="M34" s="8"/>
      <c r="N34" s="7"/>
      <c r="O34" s="7"/>
      <c r="P34" s="7"/>
    </row>
    <row r="36" spans="2:16" s="48" customFormat="1" ht="42.6" customHeight="1" x14ac:dyDescent="0.4">
      <c r="B36" s="81"/>
      <c r="C36" s="406" t="s">
        <v>127</v>
      </c>
      <c r="D36" s="406"/>
      <c r="E36" s="274" t="s">
        <v>128</v>
      </c>
      <c r="F36" s="274" t="s">
        <v>129</v>
      </c>
      <c r="G36" s="274" t="s">
        <v>9</v>
      </c>
      <c r="H36" s="274" t="s">
        <v>10</v>
      </c>
    </row>
    <row r="37" spans="2:16" s="48" customFormat="1" ht="50.1" customHeight="1" x14ac:dyDescent="0.35">
      <c r="B37" s="261" t="s">
        <v>141</v>
      </c>
      <c r="C37" s="407"/>
      <c r="D37" s="407"/>
      <c r="E37" s="161">
        <f>4*SUM(E32:E34)</f>
        <v>44</v>
      </c>
      <c r="F37" s="262">
        <f>SUM(F32:F34)</f>
        <v>0</v>
      </c>
      <c r="G37" s="163"/>
      <c r="H37" s="163"/>
    </row>
    <row r="38" spans="2:16" ht="60.9" customHeight="1" x14ac:dyDescent="0.3"/>
    <row r="39" spans="2:16" s="48" customFormat="1" ht="60.9" customHeight="1" x14ac:dyDescent="0.35">
      <c r="B39" s="350" t="s">
        <v>142</v>
      </c>
      <c r="C39" s="351"/>
      <c r="D39" s="351"/>
      <c r="E39" s="351"/>
      <c r="F39" s="351"/>
      <c r="G39" s="351"/>
      <c r="H39" s="352"/>
    </row>
    <row r="40" spans="2:16" s="130" customFormat="1" ht="23.4" x14ac:dyDescent="0.45">
      <c r="B40" s="106"/>
    </row>
    <row r="41" spans="2:16" s="48" customFormat="1" ht="23.4" x14ac:dyDescent="0.45">
      <c r="B41" s="194" t="s">
        <v>143</v>
      </c>
    </row>
    <row r="42" spans="2:16" s="48" customFormat="1" ht="18" x14ac:dyDescent="0.35">
      <c r="B42" s="51"/>
      <c r="C42" s="52"/>
      <c r="D42" s="156"/>
    </row>
    <row r="43" spans="2:16" s="48" customFormat="1" ht="33.9" customHeight="1" x14ac:dyDescent="0.35">
      <c r="C43" s="265" t="s">
        <v>44</v>
      </c>
      <c r="D43" s="265" t="s">
        <v>45</v>
      </c>
      <c r="E43" s="327" t="s">
        <v>46</v>
      </c>
      <c r="F43" s="327"/>
      <c r="G43" s="327"/>
      <c r="H43" s="265" t="s">
        <v>10</v>
      </c>
    </row>
    <row r="44" spans="2:16" s="48" customFormat="1" ht="54" x14ac:dyDescent="0.35">
      <c r="B44" s="335" t="s">
        <v>47</v>
      </c>
      <c r="C44" s="193" t="s">
        <v>48</v>
      </c>
      <c r="D44" s="168"/>
      <c r="E44" s="169"/>
      <c r="F44" s="170"/>
      <c r="G44" s="182"/>
      <c r="H44" s="135"/>
      <c r="J44" s="99"/>
    </row>
    <row r="45" spans="2:16" s="48" customFormat="1" ht="117.75" customHeight="1" x14ac:dyDescent="0.35">
      <c r="B45" s="356"/>
      <c r="C45" s="184" t="s">
        <v>49</v>
      </c>
      <c r="D45" s="168"/>
      <c r="E45" s="169"/>
      <c r="F45" s="170"/>
      <c r="G45" s="182"/>
      <c r="H45" s="189"/>
      <c r="I45" s="164"/>
      <c r="J45" s="99"/>
    </row>
    <row r="46" spans="2:16" s="48" customFormat="1" ht="36" x14ac:dyDescent="0.35">
      <c r="B46" s="356"/>
      <c r="C46" s="185" t="s">
        <v>51</v>
      </c>
      <c r="D46" s="171"/>
      <c r="E46" s="357"/>
      <c r="F46" s="358"/>
      <c r="G46" s="359"/>
      <c r="H46" s="190"/>
    </row>
    <row r="47" spans="2:16" s="48" customFormat="1" ht="36" x14ac:dyDescent="0.35">
      <c r="B47" s="356"/>
      <c r="C47" s="187" t="s">
        <v>144</v>
      </c>
      <c r="D47" s="188"/>
      <c r="E47" s="360"/>
      <c r="F47" s="361"/>
      <c r="G47" s="362"/>
      <c r="H47" s="191"/>
      <c r="I47" s="38"/>
      <c r="J47" s="38"/>
    </row>
    <row r="48" spans="2:16" s="48" customFormat="1" ht="18" customHeight="1" x14ac:dyDescent="0.35">
      <c r="B48" s="336"/>
      <c r="C48" s="186" t="s">
        <v>145</v>
      </c>
      <c r="D48" s="183">
        <f>SUM(D44:D47)</f>
        <v>0</v>
      </c>
      <c r="E48" s="363"/>
      <c r="F48" s="364"/>
      <c r="G48" s="365"/>
      <c r="H48" s="192"/>
    </row>
    <row r="49" spans="2:8" s="48" customFormat="1" ht="18" x14ac:dyDescent="0.35"/>
    <row r="50" spans="2:8" s="48" customFormat="1" ht="42.6" customHeight="1" x14ac:dyDescent="0.4">
      <c r="B50" s="81"/>
      <c r="C50" s="269" t="s">
        <v>127</v>
      </c>
      <c r="D50" s="260" t="s">
        <v>129</v>
      </c>
      <c r="E50" s="327" t="s">
        <v>46</v>
      </c>
      <c r="F50" s="327"/>
      <c r="G50" s="327"/>
      <c r="H50" s="260" t="s">
        <v>10</v>
      </c>
    </row>
    <row r="51" spans="2:8" s="48" customFormat="1" ht="38.4" customHeight="1" x14ac:dyDescent="0.35">
      <c r="B51" s="261" t="s">
        <v>150</v>
      </c>
      <c r="C51" s="270"/>
      <c r="D51" s="199">
        <f>D48</f>
        <v>0</v>
      </c>
      <c r="E51" s="330"/>
      <c r="F51" s="331"/>
      <c r="G51" s="332"/>
      <c r="H51" s="163"/>
    </row>
    <row r="52" spans="2:8" s="31" customFormat="1" ht="18" x14ac:dyDescent="0.35"/>
    <row r="53" spans="2:8" s="31" customFormat="1" ht="18" x14ac:dyDescent="0.35"/>
    <row r="54" spans="2:8" s="48" customFormat="1" ht="33" customHeight="1" x14ac:dyDescent="0.35">
      <c r="B54" s="350" t="s">
        <v>151</v>
      </c>
      <c r="C54" s="351"/>
      <c r="D54" s="351"/>
      <c r="E54" s="351"/>
      <c r="F54" s="351"/>
      <c r="G54" s="351"/>
      <c r="H54" s="352"/>
    </row>
    <row r="55" spans="2:8" s="48" customFormat="1" ht="17.399999999999999" customHeight="1" x14ac:dyDescent="0.35"/>
    <row r="56" spans="2:8" s="48" customFormat="1" ht="43.5" customHeight="1" x14ac:dyDescent="0.35">
      <c r="B56" s="271" t="s">
        <v>26</v>
      </c>
      <c r="C56" s="202">
        <f>F27</f>
        <v>0</v>
      </c>
      <c r="G56" s="343" t="s">
        <v>62</v>
      </c>
      <c r="H56" s="203" t="s">
        <v>37</v>
      </c>
    </row>
    <row r="57" spans="2:8" s="48" customFormat="1" ht="39.6" customHeight="1" x14ac:dyDescent="0.35">
      <c r="B57" s="271" t="s">
        <v>141</v>
      </c>
      <c r="C57" s="200">
        <f>F37</f>
        <v>0</v>
      </c>
      <c r="G57" s="343"/>
      <c r="H57" s="203" t="s">
        <v>271</v>
      </c>
    </row>
    <row r="58" spans="2:8" s="48" customFormat="1" ht="39.6" customHeight="1" x14ac:dyDescent="0.35">
      <c r="B58" s="271" t="s">
        <v>150</v>
      </c>
      <c r="C58" s="201">
        <f>D51</f>
        <v>0</v>
      </c>
      <c r="G58" s="420" t="s">
        <v>67</v>
      </c>
      <c r="H58" s="203" t="s">
        <v>39</v>
      </c>
    </row>
    <row r="59" spans="2:8" s="48" customFormat="1" ht="39.6" customHeight="1" x14ac:dyDescent="0.35">
      <c r="B59" s="271" t="s">
        <v>152</v>
      </c>
      <c r="C59" s="272">
        <f>C56+C57</f>
        <v>0</v>
      </c>
      <c r="G59" s="421"/>
      <c r="H59" s="203" t="s">
        <v>272</v>
      </c>
    </row>
    <row r="60" spans="2:8" s="48" customFormat="1" ht="39.6" customHeight="1" x14ac:dyDescent="0.35">
      <c r="B60" s="271" t="s">
        <v>153</v>
      </c>
      <c r="C60" s="272">
        <f>C56+C57+C58</f>
        <v>0</v>
      </c>
      <c r="G60" s="420" t="s">
        <v>72</v>
      </c>
      <c r="H60" s="203" t="s">
        <v>41</v>
      </c>
    </row>
    <row r="61" spans="2:8" s="48" customFormat="1" ht="46.5" customHeight="1" x14ac:dyDescent="0.35">
      <c r="G61" s="421"/>
      <c r="H61" s="203" t="s">
        <v>42</v>
      </c>
    </row>
    <row r="62" spans="2:8" s="48" customFormat="1" ht="47.4" customHeight="1" x14ac:dyDescent="0.35"/>
    <row r="63" spans="2:8" s="48" customFormat="1" ht="18" x14ac:dyDescent="0.35"/>
    <row r="64" spans="2:8" s="48" customFormat="1" ht="38.4" customHeight="1" x14ac:dyDescent="0.35">
      <c r="B64" s="353" t="s">
        <v>154</v>
      </c>
      <c r="C64" s="355" t="str">
        <f>IF(OR(C59=0,C27=""),"",IF(OR(AND(C27="Sans études",C59&lt;21),AND(C27="Avec études",C59&lt;26)),"Avis défavorable",IF(OR(AND(C27="Sans études",C59&lt;41,C59&gt;20),AND(C27="Avec études",C59&lt;51,C59&gt;25)),"Avis d'ajournement",IF(OR(AND(C27="Sans études",C59&gt;40),AND(C27="Avec études",C59&gt;50)),"Avis favorable"))))</f>
        <v/>
      </c>
    </row>
    <row r="65" spans="2:8" s="48" customFormat="1" ht="38.4" customHeight="1" x14ac:dyDescent="0.35">
      <c r="B65" s="353"/>
      <c r="C65" s="355"/>
    </row>
    <row r="66" spans="2:8" s="48" customFormat="1" ht="38.4" customHeight="1" x14ac:dyDescent="0.35">
      <c r="B66" s="353"/>
      <c r="C66" s="355"/>
    </row>
    <row r="67" spans="2:8" s="48" customFormat="1" ht="38.4" customHeight="1" x14ac:dyDescent="0.35">
      <c r="B67" s="354"/>
      <c r="C67" s="355"/>
    </row>
    <row r="68" spans="2:8" s="48" customFormat="1" ht="38.4" customHeight="1" x14ac:dyDescent="0.35"/>
    <row r="69" spans="2:8" s="48" customFormat="1" ht="38.4" customHeight="1" x14ac:dyDescent="0.35"/>
    <row r="70" spans="2:8" s="48" customFormat="1" ht="21" x14ac:dyDescent="0.4">
      <c r="B70" s="174"/>
      <c r="C70" s="80"/>
      <c r="D70" s="156"/>
      <c r="E70" s="156"/>
      <c r="F70" s="156"/>
    </row>
    <row r="71" spans="2:8" s="48" customFormat="1" ht="18" customHeight="1" x14ac:dyDescent="0.35">
      <c r="B71" s="334" t="s">
        <v>77</v>
      </c>
      <c r="C71" s="422"/>
      <c r="D71" s="423"/>
      <c r="E71" s="423"/>
      <c r="F71" s="423"/>
      <c r="G71" s="423"/>
      <c r="H71" s="424"/>
    </row>
    <row r="72" spans="2:8" s="48" customFormat="1" ht="18" customHeight="1" x14ac:dyDescent="0.35">
      <c r="B72" s="334"/>
      <c r="C72" s="425"/>
      <c r="D72" s="426"/>
      <c r="E72" s="426"/>
      <c r="F72" s="426"/>
      <c r="G72" s="426"/>
      <c r="H72" s="427"/>
    </row>
    <row r="73" spans="2:8" s="48" customFormat="1" ht="18" customHeight="1" x14ac:dyDescent="0.35">
      <c r="B73" s="334"/>
      <c r="C73" s="425"/>
      <c r="D73" s="426"/>
      <c r="E73" s="426"/>
      <c r="F73" s="426"/>
      <c r="G73" s="426"/>
      <c r="H73" s="427"/>
    </row>
    <row r="74" spans="2:8" s="48" customFormat="1" ht="18" customHeight="1" x14ac:dyDescent="0.35">
      <c r="B74" s="334"/>
      <c r="C74" s="425"/>
      <c r="D74" s="426"/>
      <c r="E74" s="426"/>
      <c r="F74" s="426"/>
      <c r="G74" s="426"/>
      <c r="H74" s="427"/>
    </row>
    <row r="75" spans="2:8" s="48" customFormat="1" ht="18" customHeight="1" x14ac:dyDescent="0.35">
      <c r="B75" s="334"/>
      <c r="C75" s="428"/>
      <c r="D75" s="429"/>
      <c r="E75" s="429"/>
      <c r="F75" s="429"/>
      <c r="G75" s="429"/>
      <c r="H75" s="430"/>
    </row>
    <row r="76" spans="2:8" s="48" customFormat="1" ht="32.4" customHeight="1" x14ac:dyDescent="0.4">
      <c r="B76" s="81"/>
      <c r="C76" s="115"/>
      <c r="D76" s="175"/>
      <c r="E76" s="175"/>
      <c r="F76" s="175"/>
      <c r="G76" s="164"/>
      <c r="H76" s="164"/>
    </row>
    <row r="77" spans="2:8" s="48" customFormat="1" ht="32.4" customHeight="1" x14ac:dyDescent="0.35">
      <c r="B77" s="213" t="s">
        <v>78</v>
      </c>
      <c r="C77" s="417"/>
      <c r="D77" s="418"/>
      <c r="E77" s="418"/>
      <c r="F77" s="418"/>
      <c r="G77" s="418"/>
      <c r="H77" s="419"/>
    </row>
    <row r="78" spans="2:8" s="48" customFormat="1" ht="32.4" customHeight="1" x14ac:dyDescent="0.35">
      <c r="B78" s="213" t="s">
        <v>79</v>
      </c>
      <c r="C78" s="417"/>
      <c r="D78" s="418"/>
      <c r="E78" s="418"/>
      <c r="F78" s="418"/>
      <c r="G78" s="418"/>
      <c r="H78" s="419"/>
    </row>
    <row r="79" spans="2:8" s="48" customFormat="1" ht="32.4" customHeight="1" x14ac:dyDescent="0.35">
      <c r="B79" s="213" t="s">
        <v>80</v>
      </c>
      <c r="C79" s="417"/>
      <c r="D79" s="418"/>
      <c r="E79" s="418"/>
      <c r="F79" s="418"/>
      <c r="G79" s="418"/>
      <c r="H79" s="419"/>
    </row>
    <row r="80" spans="2:8" s="48" customFormat="1" ht="32.4" customHeight="1" x14ac:dyDescent="0.35">
      <c r="B80" s="213" t="s">
        <v>81</v>
      </c>
      <c r="C80" s="417"/>
      <c r="D80" s="418"/>
      <c r="E80" s="418"/>
      <c r="F80" s="418"/>
      <c r="G80" s="418"/>
      <c r="H80" s="419"/>
    </row>
    <row r="81" spans="2:8" s="48" customFormat="1" ht="32.4" customHeight="1" x14ac:dyDescent="0.35">
      <c r="B81" s="213" t="s">
        <v>155</v>
      </c>
      <c r="C81" s="417"/>
      <c r="D81" s="418"/>
      <c r="E81" s="418"/>
      <c r="F81" s="418"/>
      <c r="G81" s="418"/>
      <c r="H81" s="419"/>
    </row>
    <row r="82" spans="2:8" s="48" customFormat="1" ht="32.4" customHeight="1" x14ac:dyDescent="0.35">
      <c r="B82" s="213" t="s">
        <v>83</v>
      </c>
      <c r="C82" s="417"/>
      <c r="D82" s="418"/>
      <c r="E82" s="418"/>
      <c r="F82" s="418"/>
      <c r="G82" s="418"/>
      <c r="H82" s="419"/>
    </row>
    <row r="83" spans="2:8" s="48" customFormat="1" ht="32.4" customHeight="1" x14ac:dyDescent="0.35">
      <c r="B83" s="213" t="s">
        <v>84</v>
      </c>
      <c r="C83" s="414" t="s">
        <v>85</v>
      </c>
      <c r="D83" s="415"/>
      <c r="E83" s="415"/>
      <c r="F83" s="415"/>
      <c r="G83" s="415"/>
      <c r="H83" s="416"/>
    </row>
    <row r="84" spans="2:8" s="48" customFormat="1" ht="32.4" customHeight="1" x14ac:dyDescent="0.35">
      <c r="B84" s="213" t="s">
        <v>86</v>
      </c>
      <c r="C84" s="417"/>
      <c r="D84" s="418"/>
      <c r="E84" s="418"/>
      <c r="F84" s="418"/>
      <c r="G84" s="418"/>
      <c r="H84" s="419"/>
    </row>
    <row r="85" spans="2:8" s="48" customFormat="1" ht="21" x14ac:dyDescent="0.4">
      <c r="B85" s="81"/>
      <c r="H85" s="31"/>
    </row>
  </sheetData>
  <mergeCells count="49">
    <mergeCell ref="E48:G48"/>
    <mergeCell ref="C10:H10"/>
    <mergeCell ref="B13:H13"/>
    <mergeCell ref="C15:C16"/>
    <mergeCell ref="D15:D16"/>
    <mergeCell ref="E15:E16"/>
    <mergeCell ref="F15:F16"/>
    <mergeCell ref="G15:G16"/>
    <mergeCell ref="H15:H16"/>
    <mergeCell ref="B18:B19"/>
    <mergeCell ref="B20:B22"/>
    <mergeCell ref="B23:B24"/>
    <mergeCell ref="B26:B27"/>
    <mergeCell ref="C26:D26"/>
    <mergeCell ref="C27:D27"/>
    <mergeCell ref="B54:H54"/>
    <mergeCell ref="G56:G57"/>
    <mergeCell ref="G58:G59"/>
    <mergeCell ref="E51:G51"/>
    <mergeCell ref="C6:H6"/>
    <mergeCell ref="C9:H9"/>
    <mergeCell ref="B39:H39"/>
    <mergeCell ref="E43:G43"/>
    <mergeCell ref="E46:G46"/>
    <mergeCell ref="E47:G47"/>
    <mergeCell ref="E50:G50"/>
    <mergeCell ref="B29:H29"/>
    <mergeCell ref="B31:B34"/>
    <mergeCell ref="C36:D36"/>
    <mergeCell ref="C37:D37"/>
    <mergeCell ref="B44:B48"/>
    <mergeCell ref="C4:H4"/>
    <mergeCell ref="C5:H5"/>
    <mergeCell ref="C7:H7"/>
    <mergeCell ref="B2:H2"/>
    <mergeCell ref="C8:H8"/>
    <mergeCell ref="C82:H82"/>
    <mergeCell ref="C83:H83"/>
    <mergeCell ref="C84:H84"/>
    <mergeCell ref="C77:H77"/>
    <mergeCell ref="C78:H78"/>
    <mergeCell ref="C79:H79"/>
    <mergeCell ref="C80:H80"/>
    <mergeCell ref="C81:H81"/>
    <mergeCell ref="G60:G61"/>
    <mergeCell ref="B64:B67"/>
    <mergeCell ref="C64:C67"/>
    <mergeCell ref="B71:B75"/>
    <mergeCell ref="C71:H75"/>
  </mergeCells>
  <conditionalFormatting sqref="C64">
    <cfRule type="containsText" dxfId="11" priority="1" operator="containsText" text="Avis d'ajournement">
      <formula>NOT(ISERROR(SEARCH("Avis d'ajournement",C64)))</formula>
    </cfRule>
    <cfRule type="containsText" dxfId="10" priority="2" operator="containsText" text="Avis défavorable">
      <formula>NOT(ISERROR(SEARCH("Avis défavorable",C64)))</formula>
    </cfRule>
    <cfRule type="containsText" dxfId="9" priority="3" operator="containsText" text="Avis favorable">
      <formula>NOT(ISERROR(SEARCH("Avis favorable",C64)))</formula>
    </cfRule>
  </conditionalFormatting>
  <dataValidations count="6">
    <dataValidation type="list" allowBlank="1" showInputMessage="1" showErrorMessage="1" sqref="D23:D24" xr:uid="{353ABDB0-176C-4A17-968B-1E1B7DA9AF8F}">
      <formula1>"Projet sans études,1,2,3,4"</formula1>
    </dataValidation>
    <dataValidation type="list" allowBlank="1" showInputMessage="1" showErrorMessage="1" sqref="D17:D22 D32:D34" xr:uid="{B5903CD7-620F-48A4-947B-5C2AAC4C5161}">
      <formula1>"1,2,3,4"</formula1>
    </dataValidation>
    <dataValidation type="list" allowBlank="1" showInputMessage="1" showErrorMessage="1" sqref="C27:D27" xr:uid="{7D846891-9351-4DD5-BE4A-C589D0E76A81}">
      <formula1>"Sans études,Avec études"</formula1>
    </dataValidation>
    <dataValidation type="list" allowBlank="1" showInputMessage="1" showErrorMessage="1" sqref="C37 C51" xr:uid="{9FE907E2-212B-4D56-A4FB-42256718FA82}">
      <formula1>"Tout domaine d'intervention"</formula1>
    </dataValidation>
    <dataValidation type="list" allowBlank="1" showInputMessage="1" showErrorMessage="1" sqref="D44 D46:D47" xr:uid="{AD47747E-84D9-48EC-BC9A-9714D5673219}">
      <formula1>"0,1"</formula1>
    </dataValidation>
    <dataValidation type="list" allowBlank="1" showInputMessage="1" showErrorMessage="1" sqref="D45" xr:uid="{F1858FC7-4F8D-44E7-8708-652C947D24A6}">
      <formula1>"0,1,2"</formula1>
    </dataValidation>
  </dataValidation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D8462-E19D-468A-8D45-676FAF8C1382}">
  <sheetPr>
    <tabColor rgb="FF00B050"/>
  </sheetPr>
  <dimension ref="A1:P85"/>
  <sheetViews>
    <sheetView showGridLines="0" topLeftCell="A34" zoomScale="55" zoomScaleNormal="55" workbookViewId="0">
      <selection activeCell="C27" sqref="C27:D27"/>
    </sheetView>
  </sheetViews>
  <sheetFormatPr baseColWidth="10" defaultColWidth="11.44140625" defaultRowHeight="14.4" x14ac:dyDescent="0.3"/>
  <cols>
    <col min="1" max="1" width="27.6640625" customWidth="1"/>
    <col min="2" max="2" width="54" customWidth="1"/>
    <col min="3" max="3" width="123.6640625" customWidth="1"/>
    <col min="4" max="4" width="19.5546875" customWidth="1"/>
    <col min="5" max="5" width="20.44140625" customWidth="1"/>
    <col min="6" max="6" width="20.88671875" customWidth="1"/>
    <col min="7" max="7" width="83.44140625" customWidth="1"/>
    <col min="8" max="8" width="104.109375" customWidth="1"/>
    <col min="9" max="9" width="86.109375" customWidth="1"/>
    <col min="10" max="10" width="51.6640625" customWidth="1"/>
    <col min="13" max="13" width="65" customWidth="1"/>
  </cols>
  <sheetData>
    <row r="1" spans="1:16" s="48" customFormat="1" ht="99.75" customHeight="1" x14ac:dyDescent="0.35"/>
    <row r="2" spans="1:16" s="48" customFormat="1" ht="52.5" customHeight="1" x14ac:dyDescent="0.35">
      <c r="B2" s="286" t="s">
        <v>284</v>
      </c>
      <c r="C2" s="286"/>
      <c r="D2" s="286"/>
      <c r="E2" s="286"/>
      <c r="F2" s="286"/>
      <c r="G2" s="286"/>
      <c r="H2" s="286"/>
    </row>
    <row r="3" spans="1:16" x14ac:dyDescent="0.3">
      <c r="A3" s="2"/>
      <c r="B3" s="3"/>
      <c r="C3" s="4"/>
      <c r="D3" s="4"/>
      <c r="E3" s="4"/>
      <c r="F3" s="2"/>
      <c r="G3" s="2"/>
      <c r="H3" s="2"/>
    </row>
    <row r="4" spans="1:16" ht="21" x14ac:dyDescent="0.35">
      <c r="A4" s="31"/>
      <c r="B4" s="176" t="s">
        <v>111</v>
      </c>
      <c r="C4" s="431"/>
      <c r="D4" s="431"/>
      <c r="E4" s="431"/>
      <c r="F4" s="431"/>
      <c r="G4" s="431"/>
      <c r="H4" s="431"/>
    </row>
    <row r="5" spans="1:16" ht="21" x14ac:dyDescent="0.35">
      <c r="A5" s="31"/>
      <c r="B5" s="176" t="s">
        <v>112</v>
      </c>
      <c r="C5" s="431"/>
      <c r="D5" s="431"/>
      <c r="E5" s="431"/>
      <c r="F5" s="431"/>
      <c r="G5" s="431"/>
      <c r="H5" s="431"/>
    </row>
    <row r="6" spans="1:16" ht="21" x14ac:dyDescent="0.35">
      <c r="A6" s="31"/>
      <c r="B6" s="176" t="s">
        <v>260</v>
      </c>
      <c r="C6" s="431" t="s">
        <v>285</v>
      </c>
      <c r="D6" s="431"/>
      <c r="E6" s="431"/>
      <c r="F6" s="431"/>
      <c r="G6" s="431"/>
      <c r="H6" s="431"/>
    </row>
    <row r="7" spans="1:16" ht="55.5" customHeight="1" x14ac:dyDescent="0.35">
      <c r="A7" s="31"/>
      <c r="B7" s="176" t="s">
        <v>286</v>
      </c>
      <c r="C7" s="432" t="s">
        <v>287</v>
      </c>
      <c r="D7" s="432"/>
      <c r="E7" s="432"/>
      <c r="F7" s="432"/>
      <c r="G7" s="432"/>
      <c r="H7" s="432"/>
    </row>
    <row r="8" spans="1:16" ht="30.75" customHeight="1" x14ac:dyDescent="0.35">
      <c r="A8" s="31"/>
      <c r="B8" s="176" t="s">
        <v>117</v>
      </c>
      <c r="C8" s="431"/>
      <c r="D8" s="431"/>
      <c r="E8" s="431"/>
      <c r="F8" s="431"/>
      <c r="G8" s="431"/>
      <c r="H8" s="431"/>
    </row>
    <row r="9" spans="1:16" ht="42" x14ac:dyDescent="0.35">
      <c r="A9" s="31"/>
      <c r="B9" s="176" t="s">
        <v>264</v>
      </c>
      <c r="C9" s="431"/>
      <c r="D9" s="431"/>
      <c r="E9" s="431"/>
      <c r="F9" s="431"/>
      <c r="G9" s="431"/>
      <c r="H9" s="431"/>
    </row>
    <row r="10" spans="1:16" ht="21" x14ac:dyDescent="0.35">
      <c r="A10" s="31"/>
      <c r="B10" s="176" t="s">
        <v>119</v>
      </c>
      <c r="C10" s="433"/>
      <c r="D10" s="434"/>
      <c r="E10" s="434"/>
      <c r="F10" s="434"/>
      <c r="G10" s="434"/>
      <c r="H10" s="435"/>
    </row>
    <row r="11" spans="1:16" x14ac:dyDescent="0.3">
      <c r="A11" s="2"/>
      <c r="B11" s="3"/>
      <c r="C11" s="4"/>
      <c r="D11" s="4"/>
      <c r="E11" s="4"/>
      <c r="F11" s="2"/>
      <c r="G11" s="2"/>
      <c r="H11" s="2"/>
    </row>
    <row r="12" spans="1:16" ht="56.4" customHeight="1" x14ac:dyDescent="0.3">
      <c r="A12" s="2"/>
      <c r="B12" s="3"/>
      <c r="C12" s="4"/>
      <c r="D12" s="4"/>
      <c r="E12" s="4"/>
      <c r="F12" s="2"/>
      <c r="G12" s="2"/>
      <c r="H12" s="2"/>
    </row>
    <row r="13" spans="1:16" s="48" customFormat="1" ht="44.4" customHeight="1" x14ac:dyDescent="0.35">
      <c r="B13" s="350" t="s">
        <v>120</v>
      </c>
      <c r="C13" s="351"/>
      <c r="D13" s="351"/>
      <c r="E13" s="351"/>
      <c r="F13" s="351"/>
      <c r="G13" s="351"/>
      <c r="H13" s="352"/>
    </row>
    <row r="14" spans="1:16" s="31" customFormat="1" ht="23.4" x14ac:dyDescent="0.45">
      <c r="B14" s="106"/>
      <c r="C14" s="32"/>
      <c r="D14" s="91"/>
      <c r="E14" s="33"/>
      <c r="F14" s="33"/>
      <c r="G14" s="34"/>
      <c r="H14" s="34"/>
      <c r="M14" s="92"/>
      <c r="N14" s="93"/>
      <c r="O14" s="93"/>
      <c r="P14" s="93"/>
    </row>
    <row r="15" spans="1:16" s="31" customFormat="1" ht="39.9" customHeight="1" x14ac:dyDescent="0.35">
      <c r="A15" s="31" t="s">
        <v>4</v>
      </c>
      <c r="B15" s="155"/>
      <c r="C15" s="335" t="s">
        <v>121</v>
      </c>
      <c r="D15" s="335" t="s">
        <v>122</v>
      </c>
      <c r="E15" s="335" t="s">
        <v>123</v>
      </c>
      <c r="F15" s="335" t="s">
        <v>8</v>
      </c>
      <c r="G15" s="335" t="s">
        <v>9</v>
      </c>
      <c r="H15" s="335" t="s">
        <v>10</v>
      </c>
      <c r="J15" s="48"/>
    </row>
    <row r="16" spans="1:16" s="31" customFormat="1" ht="39.9" customHeight="1" x14ac:dyDescent="0.35">
      <c r="B16" s="155"/>
      <c r="C16" s="336"/>
      <c r="D16" s="336"/>
      <c r="E16" s="336"/>
      <c r="F16" s="336"/>
      <c r="G16" s="336"/>
      <c r="H16" s="336"/>
      <c r="J16" s="131"/>
    </row>
    <row r="17" spans="2:16" s="31" customFormat="1" ht="36" x14ac:dyDescent="0.35">
      <c r="B17" s="195" t="s">
        <v>11</v>
      </c>
      <c r="C17" s="35" t="s">
        <v>124</v>
      </c>
      <c r="D17" s="160"/>
      <c r="E17" s="36">
        <v>4</v>
      </c>
      <c r="F17" s="160">
        <f t="shared" ref="F17:F22" si="0">D17*E17</f>
        <v>0</v>
      </c>
      <c r="G17" s="36" t="s">
        <v>13</v>
      </c>
      <c r="H17" s="37"/>
      <c r="J17" s="132"/>
    </row>
    <row r="18" spans="2:16" s="31" customFormat="1" ht="36" x14ac:dyDescent="0.35">
      <c r="B18" s="369" t="s">
        <v>14</v>
      </c>
      <c r="C18" s="35" t="s">
        <v>15</v>
      </c>
      <c r="D18" s="160"/>
      <c r="E18" s="36">
        <v>4</v>
      </c>
      <c r="F18" s="160">
        <f t="shared" si="0"/>
        <v>0</v>
      </c>
      <c r="G18" s="36" t="s">
        <v>13</v>
      </c>
      <c r="H18" s="37"/>
      <c r="J18" s="131"/>
    </row>
    <row r="19" spans="2:16" s="31" customFormat="1" ht="72" x14ac:dyDescent="0.35">
      <c r="B19" s="370"/>
      <c r="C19" s="35" t="s">
        <v>16</v>
      </c>
      <c r="D19" s="160"/>
      <c r="E19" s="36">
        <v>5</v>
      </c>
      <c r="F19" s="160">
        <f t="shared" si="0"/>
        <v>0</v>
      </c>
      <c r="G19" s="36" t="s">
        <v>13</v>
      </c>
      <c r="H19" s="37"/>
      <c r="J19" s="131"/>
    </row>
    <row r="20" spans="2:16" s="31" customFormat="1" ht="36" customHeight="1" x14ac:dyDescent="0.35">
      <c r="B20" s="373" t="s">
        <v>17</v>
      </c>
      <c r="C20" s="35" t="s">
        <v>18</v>
      </c>
      <c r="D20" s="160"/>
      <c r="E20" s="36">
        <v>3</v>
      </c>
      <c r="F20" s="160">
        <f t="shared" si="0"/>
        <v>0</v>
      </c>
      <c r="G20" s="36"/>
      <c r="H20" s="37"/>
      <c r="J20" s="98"/>
    </row>
    <row r="21" spans="2:16" s="31" customFormat="1" ht="36.9" customHeight="1" x14ac:dyDescent="0.35">
      <c r="B21" s="374"/>
      <c r="C21" s="35" t="s">
        <v>19</v>
      </c>
      <c r="D21" s="160"/>
      <c r="E21" s="36">
        <v>2</v>
      </c>
      <c r="F21" s="160">
        <f t="shared" si="0"/>
        <v>0</v>
      </c>
      <c r="G21" s="36"/>
      <c r="H21" s="37"/>
      <c r="J21" s="98"/>
    </row>
    <row r="22" spans="2:16" s="31" customFormat="1" ht="72" customHeight="1" x14ac:dyDescent="0.35">
      <c r="B22" s="375"/>
      <c r="C22" s="35" t="s">
        <v>20</v>
      </c>
      <c r="D22" s="160"/>
      <c r="E22" s="36">
        <v>2</v>
      </c>
      <c r="F22" s="160">
        <f t="shared" si="0"/>
        <v>0</v>
      </c>
      <c r="G22" s="36"/>
      <c r="H22" s="37"/>
      <c r="J22" s="98"/>
    </row>
    <row r="23" spans="2:16" s="31" customFormat="1" ht="36" customHeight="1" x14ac:dyDescent="0.35">
      <c r="B23" s="369" t="s">
        <v>126</v>
      </c>
      <c r="C23" s="35" t="s">
        <v>24</v>
      </c>
      <c r="D23" s="160"/>
      <c r="E23" s="36">
        <v>3</v>
      </c>
      <c r="F23" s="160">
        <f>IF(D23="Projet sans études","N/A",D23*E23)</f>
        <v>0</v>
      </c>
      <c r="G23" s="36" t="s">
        <v>13</v>
      </c>
      <c r="H23" s="37"/>
      <c r="J23" s="98"/>
    </row>
    <row r="24" spans="2:16" s="31" customFormat="1" ht="57.9" customHeight="1" x14ac:dyDescent="0.35">
      <c r="B24" s="370"/>
      <c r="C24" s="35" t="s">
        <v>25</v>
      </c>
      <c r="D24" s="160"/>
      <c r="E24" s="36">
        <v>2</v>
      </c>
      <c r="F24" s="160">
        <f>IF(D24="Projet sans études","N/A",D24*E24)</f>
        <v>0</v>
      </c>
      <c r="G24" s="36" t="s">
        <v>13</v>
      </c>
      <c r="H24" s="37"/>
      <c r="J24" s="98"/>
    </row>
    <row r="25" spans="2:16" s="31" customFormat="1" ht="21" x14ac:dyDescent="0.4">
      <c r="B25" s="46"/>
      <c r="C25" s="38"/>
      <c r="D25" s="39"/>
      <c r="E25" s="39"/>
      <c r="F25" s="39"/>
      <c r="G25" s="39"/>
      <c r="H25" s="39"/>
      <c r="J25" s="48"/>
    </row>
    <row r="26" spans="2:16" s="48" customFormat="1" ht="42.6" customHeight="1" x14ac:dyDescent="0.35">
      <c r="B26" s="382" t="str">
        <f>+'critères transversaux'!B16</f>
        <v>Total critères transversaux</v>
      </c>
      <c r="C26" s="345" t="s">
        <v>127</v>
      </c>
      <c r="D26" s="346"/>
      <c r="E26" s="260" t="s">
        <v>128</v>
      </c>
      <c r="F26" s="260" t="s">
        <v>129</v>
      </c>
      <c r="G26" s="260" t="s">
        <v>9</v>
      </c>
      <c r="H26" s="260" t="s">
        <v>10</v>
      </c>
    </row>
    <row r="27" spans="2:16" s="48" customFormat="1" ht="38.4" customHeight="1" x14ac:dyDescent="0.35">
      <c r="B27" s="382"/>
      <c r="C27" s="344" t="s">
        <v>127</v>
      </c>
      <c r="D27" s="344"/>
      <c r="E27" s="161" t="str">
        <f>IF(C27="Sans études",20,IF(C27="Avec études",25,""))</f>
        <v/>
      </c>
      <c r="F27" s="262">
        <f>SUM(F17:F24)</f>
        <v>0</v>
      </c>
      <c r="G27" s="163"/>
      <c r="H27" s="163"/>
    </row>
    <row r="28" spans="2:16" s="31" customFormat="1" ht="59.4" customHeight="1" x14ac:dyDescent="0.35">
      <c r="M28" s="98"/>
      <c r="N28" s="93"/>
      <c r="O28" s="93"/>
      <c r="P28" s="93"/>
    </row>
    <row r="29" spans="2:16" s="48" customFormat="1" ht="39.6" customHeight="1" x14ac:dyDescent="0.35">
      <c r="B29" s="350" t="s">
        <v>130</v>
      </c>
      <c r="C29" s="351"/>
      <c r="D29" s="351"/>
      <c r="E29" s="351"/>
      <c r="F29" s="351"/>
      <c r="G29" s="351"/>
      <c r="H29" s="352"/>
    </row>
    <row r="30" spans="2:16" ht="13.5" customHeight="1" x14ac:dyDescent="0.3"/>
    <row r="31" spans="2:16" ht="42" x14ac:dyDescent="0.3">
      <c r="B31" s="341" t="s">
        <v>286</v>
      </c>
      <c r="C31" s="265" t="s">
        <v>132</v>
      </c>
      <c r="D31" s="265" t="s">
        <v>6</v>
      </c>
      <c r="E31" s="265" t="s">
        <v>133</v>
      </c>
      <c r="F31" s="265" t="s">
        <v>134</v>
      </c>
      <c r="G31" s="265" t="s">
        <v>46</v>
      </c>
      <c r="H31" s="265" t="s">
        <v>10</v>
      </c>
      <c r="M31" s="8"/>
      <c r="N31" s="7"/>
      <c r="O31" s="7"/>
      <c r="P31" s="7"/>
    </row>
    <row r="32" spans="2:16" ht="36" x14ac:dyDescent="0.35">
      <c r="B32" s="341"/>
      <c r="C32" s="276" t="s">
        <v>288</v>
      </c>
      <c r="D32" s="160"/>
      <c r="E32" s="277">
        <v>4</v>
      </c>
      <c r="F32" s="278">
        <f>D32*E32</f>
        <v>0</v>
      </c>
      <c r="G32" s="141"/>
      <c r="H32" s="280"/>
      <c r="M32" s="8"/>
      <c r="N32" s="7"/>
      <c r="O32" s="7"/>
      <c r="P32" s="7"/>
    </row>
    <row r="33" spans="2:16" ht="36" x14ac:dyDescent="0.35">
      <c r="B33" s="341"/>
      <c r="C33" s="279" t="s">
        <v>269</v>
      </c>
      <c r="D33" s="160"/>
      <c r="E33" s="277">
        <v>4</v>
      </c>
      <c r="F33" s="278">
        <f>D33*E33</f>
        <v>0</v>
      </c>
      <c r="G33" s="141"/>
      <c r="H33" s="280"/>
      <c r="I33" s="21"/>
      <c r="M33" s="8"/>
      <c r="N33" s="7"/>
      <c r="O33" s="7"/>
      <c r="P33" s="7"/>
    </row>
    <row r="34" spans="2:16" ht="144" x14ac:dyDescent="0.35">
      <c r="B34" s="341"/>
      <c r="C34" s="279" t="s">
        <v>265</v>
      </c>
      <c r="D34" s="160"/>
      <c r="E34" s="277">
        <v>3</v>
      </c>
      <c r="F34" s="278">
        <f>D34*E34</f>
        <v>0</v>
      </c>
      <c r="G34" s="141"/>
      <c r="H34" s="141"/>
      <c r="I34" s="21"/>
      <c r="M34" s="8"/>
      <c r="N34" s="7"/>
      <c r="O34" s="7"/>
      <c r="P34" s="7"/>
    </row>
    <row r="35" spans="2:16" ht="13.5" customHeight="1" x14ac:dyDescent="0.3"/>
    <row r="36" spans="2:16" s="48" customFormat="1" ht="42.6" customHeight="1" x14ac:dyDescent="0.4">
      <c r="B36" s="81"/>
      <c r="C36" s="406" t="s">
        <v>127</v>
      </c>
      <c r="D36" s="406"/>
      <c r="E36" s="274" t="s">
        <v>128</v>
      </c>
      <c r="F36" s="274" t="s">
        <v>129</v>
      </c>
      <c r="G36" s="274" t="s">
        <v>9</v>
      </c>
      <c r="H36" s="274" t="s">
        <v>10</v>
      </c>
    </row>
    <row r="37" spans="2:16" s="48" customFormat="1" ht="50.1" customHeight="1" x14ac:dyDescent="0.35">
      <c r="B37" s="261" t="s">
        <v>141</v>
      </c>
      <c r="C37" s="407"/>
      <c r="D37" s="407"/>
      <c r="E37" s="161">
        <f>4*SUM(E32:E34)</f>
        <v>44</v>
      </c>
      <c r="F37" s="262">
        <f>SUM(F32:F34)</f>
        <v>0</v>
      </c>
      <c r="G37" s="163"/>
      <c r="H37" s="163"/>
    </row>
    <row r="38" spans="2:16" ht="66.599999999999994" customHeight="1" x14ac:dyDescent="0.3"/>
    <row r="39" spans="2:16" s="48" customFormat="1" ht="42" customHeight="1" x14ac:dyDescent="0.35">
      <c r="B39" s="350" t="s">
        <v>142</v>
      </c>
      <c r="C39" s="351"/>
      <c r="D39" s="351"/>
      <c r="E39" s="351"/>
      <c r="F39" s="351"/>
      <c r="G39" s="351"/>
      <c r="H39" s="352"/>
    </row>
    <row r="40" spans="2:16" s="130" customFormat="1" ht="23.4" x14ac:dyDescent="0.45">
      <c r="B40" s="106"/>
    </row>
    <row r="41" spans="2:16" s="48" customFormat="1" ht="23.4" x14ac:dyDescent="0.45">
      <c r="B41" s="194" t="s">
        <v>143</v>
      </c>
    </row>
    <row r="42" spans="2:16" s="48" customFormat="1" ht="18" x14ac:dyDescent="0.35">
      <c r="B42" s="51"/>
      <c r="C42" s="52"/>
      <c r="D42" s="156"/>
    </row>
    <row r="43" spans="2:16" s="48" customFormat="1" ht="33.9" customHeight="1" x14ac:dyDescent="0.35">
      <c r="C43" s="265" t="s">
        <v>44</v>
      </c>
      <c r="D43" s="265" t="s">
        <v>45</v>
      </c>
      <c r="E43" s="327" t="s">
        <v>46</v>
      </c>
      <c r="F43" s="327"/>
      <c r="G43" s="327"/>
      <c r="H43" s="265" t="s">
        <v>10</v>
      </c>
    </row>
    <row r="44" spans="2:16" s="48" customFormat="1" ht="54" x14ac:dyDescent="0.35">
      <c r="B44" s="335" t="s">
        <v>47</v>
      </c>
      <c r="C44" s="193" t="s">
        <v>48</v>
      </c>
      <c r="D44" s="168"/>
      <c r="E44" s="169"/>
      <c r="F44" s="170"/>
      <c r="G44" s="182"/>
      <c r="H44" s="135"/>
      <c r="J44" s="99"/>
    </row>
    <row r="45" spans="2:16" s="48" customFormat="1" ht="117.75" customHeight="1" x14ac:dyDescent="0.35">
      <c r="B45" s="356"/>
      <c r="C45" s="184" t="s">
        <v>49</v>
      </c>
      <c r="D45" s="168"/>
      <c r="E45" s="169"/>
      <c r="F45" s="170"/>
      <c r="G45" s="182"/>
      <c r="H45" s="189"/>
      <c r="I45" s="164"/>
      <c r="J45" s="99"/>
    </row>
    <row r="46" spans="2:16" s="48" customFormat="1" ht="36" x14ac:dyDescent="0.35">
      <c r="B46" s="356"/>
      <c r="C46" s="185" t="s">
        <v>51</v>
      </c>
      <c r="D46" s="171"/>
      <c r="E46" s="357"/>
      <c r="F46" s="358"/>
      <c r="G46" s="359"/>
      <c r="H46" s="190"/>
    </row>
    <row r="47" spans="2:16" s="48" customFormat="1" ht="36" x14ac:dyDescent="0.35">
      <c r="B47" s="356"/>
      <c r="C47" s="187" t="s">
        <v>144</v>
      </c>
      <c r="D47" s="188"/>
      <c r="E47" s="360"/>
      <c r="F47" s="361"/>
      <c r="G47" s="362"/>
      <c r="H47" s="191"/>
      <c r="I47" s="38"/>
      <c r="J47" s="38"/>
    </row>
    <row r="48" spans="2:16" s="48" customFormat="1" ht="18" customHeight="1" x14ac:dyDescent="0.35">
      <c r="B48" s="336"/>
      <c r="C48" s="186" t="s">
        <v>145</v>
      </c>
      <c r="D48" s="183">
        <f>SUM(D44:D47)</f>
        <v>0</v>
      </c>
      <c r="E48" s="363"/>
      <c r="F48" s="364"/>
      <c r="G48" s="365"/>
      <c r="H48" s="192"/>
    </row>
    <row r="49" spans="2:8" s="48" customFormat="1" ht="18" x14ac:dyDescent="0.35"/>
    <row r="50" spans="2:8" s="48" customFormat="1" ht="42.6" customHeight="1" x14ac:dyDescent="0.4">
      <c r="B50" s="81"/>
      <c r="C50" s="269" t="s">
        <v>127</v>
      </c>
      <c r="D50" s="260" t="s">
        <v>129</v>
      </c>
      <c r="E50" s="327" t="s">
        <v>46</v>
      </c>
      <c r="F50" s="327"/>
      <c r="G50" s="327"/>
      <c r="H50" s="260" t="s">
        <v>10</v>
      </c>
    </row>
    <row r="51" spans="2:8" s="48" customFormat="1" ht="38.4" customHeight="1" x14ac:dyDescent="0.35">
      <c r="B51" s="261" t="s">
        <v>150</v>
      </c>
      <c r="C51" s="270"/>
      <c r="D51" s="199">
        <f>D48</f>
        <v>0</v>
      </c>
      <c r="E51" s="330"/>
      <c r="F51" s="331"/>
      <c r="G51" s="332"/>
      <c r="H51" s="163"/>
    </row>
    <row r="52" spans="2:8" s="31" customFormat="1" ht="18" x14ac:dyDescent="0.35"/>
    <row r="53" spans="2:8" s="31" customFormat="1" ht="18" x14ac:dyDescent="0.35"/>
    <row r="54" spans="2:8" s="48" customFormat="1" ht="33" customHeight="1" x14ac:dyDescent="0.35">
      <c r="B54" s="350" t="s">
        <v>151</v>
      </c>
      <c r="C54" s="351"/>
      <c r="D54" s="351"/>
      <c r="E54" s="351"/>
      <c r="F54" s="351"/>
      <c r="G54" s="351"/>
      <c r="H54" s="352"/>
    </row>
    <row r="55" spans="2:8" s="48" customFormat="1" ht="17.399999999999999" customHeight="1" x14ac:dyDescent="0.35"/>
    <row r="56" spans="2:8" s="48" customFormat="1" ht="43.5" customHeight="1" x14ac:dyDescent="0.35">
      <c r="B56" s="271" t="s">
        <v>26</v>
      </c>
      <c r="C56" s="202">
        <f>F27</f>
        <v>0</v>
      </c>
      <c r="G56" s="343" t="s">
        <v>62</v>
      </c>
      <c r="H56" s="203" t="s">
        <v>37</v>
      </c>
    </row>
    <row r="57" spans="2:8" s="48" customFormat="1" ht="39.6" customHeight="1" x14ac:dyDescent="0.35">
      <c r="B57" s="271" t="s">
        <v>141</v>
      </c>
      <c r="C57" s="200">
        <f>F37</f>
        <v>0</v>
      </c>
      <c r="G57" s="343"/>
      <c r="H57" s="203" t="s">
        <v>271</v>
      </c>
    </row>
    <row r="58" spans="2:8" s="48" customFormat="1" ht="39.6" customHeight="1" x14ac:dyDescent="0.35">
      <c r="B58" s="271" t="s">
        <v>150</v>
      </c>
      <c r="C58" s="201">
        <f>D51</f>
        <v>0</v>
      </c>
      <c r="G58" s="420" t="s">
        <v>67</v>
      </c>
      <c r="H58" s="203" t="s">
        <v>39</v>
      </c>
    </row>
    <row r="59" spans="2:8" s="48" customFormat="1" ht="39.6" customHeight="1" x14ac:dyDescent="0.35">
      <c r="B59" s="271" t="s">
        <v>152</v>
      </c>
      <c r="C59" s="272">
        <f>C56+C57</f>
        <v>0</v>
      </c>
      <c r="G59" s="421"/>
      <c r="H59" s="203" t="s">
        <v>272</v>
      </c>
    </row>
    <row r="60" spans="2:8" s="48" customFormat="1" ht="39.6" customHeight="1" x14ac:dyDescent="0.35">
      <c r="B60" s="271" t="s">
        <v>153</v>
      </c>
      <c r="C60" s="272">
        <f>C56+C57+C58</f>
        <v>0</v>
      </c>
      <c r="G60" s="420" t="s">
        <v>72</v>
      </c>
      <c r="H60" s="203" t="s">
        <v>41</v>
      </c>
    </row>
    <row r="61" spans="2:8" s="48" customFormat="1" ht="46.5" customHeight="1" x14ac:dyDescent="0.35">
      <c r="G61" s="421"/>
      <c r="H61" s="203" t="s">
        <v>42</v>
      </c>
    </row>
    <row r="62" spans="2:8" s="48" customFormat="1" ht="47.4" customHeight="1" x14ac:dyDescent="0.35"/>
    <row r="63" spans="2:8" s="48" customFormat="1" ht="18" x14ac:dyDescent="0.35"/>
    <row r="64" spans="2:8" s="48" customFormat="1" ht="38.4" customHeight="1" x14ac:dyDescent="0.35">
      <c r="B64" s="353" t="s">
        <v>154</v>
      </c>
      <c r="C64" s="355" t="str">
        <f>IF(OR(C59=0,C27=""),"",IF(OR(AND(C27="Sans études",C59&lt;21),AND(C27="Avec études",C59&lt;26)),"Avis défavorable",IF(OR(AND(C27="Sans études",C59&lt;41,C59&gt;20),AND(C27="Avec études",C59&lt;51,C59&gt;25)),"Avis d'ajournement",IF(OR(AND(C27="Sans études",C59&gt;40),AND(C27="Avec études",C59&gt;50)),"Avis favorable"))))</f>
        <v/>
      </c>
    </row>
    <row r="65" spans="2:8" s="48" customFormat="1" ht="38.4" customHeight="1" x14ac:dyDescent="0.35">
      <c r="B65" s="353"/>
      <c r="C65" s="355"/>
    </row>
    <row r="66" spans="2:8" s="48" customFormat="1" ht="38.4" customHeight="1" x14ac:dyDescent="0.35">
      <c r="B66" s="353"/>
      <c r="C66" s="355"/>
    </row>
    <row r="67" spans="2:8" s="48" customFormat="1" ht="38.4" customHeight="1" x14ac:dyDescent="0.35">
      <c r="B67" s="354"/>
      <c r="C67" s="355"/>
    </row>
    <row r="68" spans="2:8" s="48" customFormat="1" ht="38.4" customHeight="1" x14ac:dyDescent="0.35"/>
    <row r="69" spans="2:8" s="48" customFormat="1" ht="38.4" customHeight="1" x14ac:dyDescent="0.35"/>
    <row r="70" spans="2:8" s="48" customFormat="1" ht="21" x14ac:dyDescent="0.4">
      <c r="B70" s="174"/>
      <c r="C70" s="80"/>
      <c r="D70" s="156"/>
      <c r="E70" s="156"/>
      <c r="F70" s="156"/>
    </row>
    <row r="71" spans="2:8" s="48" customFormat="1" ht="18" customHeight="1" x14ac:dyDescent="0.35">
      <c r="B71" s="334" t="s">
        <v>77</v>
      </c>
      <c r="C71" s="422"/>
      <c r="D71" s="423"/>
      <c r="E71" s="423"/>
      <c r="F71" s="423"/>
      <c r="G71" s="423"/>
      <c r="H71" s="424"/>
    </row>
    <row r="72" spans="2:8" s="48" customFormat="1" ht="18" customHeight="1" x14ac:dyDescent="0.35">
      <c r="B72" s="334"/>
      <c r="C72" s="425"/>
      <c r="D72" s="426"/>
      <c r="E72" s="426"/>
      <c r="F72" s="426"/>
      <c r="G72" s="426"/>
      <c r="H72" s="427"/>
    </row>
    <row r="73" spans="2:8" s="48" customFormat="1" ht="18" customHeight="1" x14ac:dyDescent="0.35">
      <c r="B73" s="334"/>
      <c r="C73" s="425"/>
      <c r="D73" s="426"/>
      <c r="E73" s="426"/>
      <c r="F73" s="426"/>
      <c r="G73" s="426"/>
      <c r="H73" s="427"/>
    </row>
    <row r="74" spans="2:8" s="48" customFormat="1" ht="18" customHeight="1" x14ac:dyDescent="0.35">
      <c r="B74" s="334"/>
      <c r="C74" s="425"/>
      <c r="D74" s="426"/>
      <c r="E74" s="426"/>
      <c r="F74" s="426"/>
      <c r="G74" s="426"/>
      <c r="H74" s="427"/>
    </row>
    <row r="75" spans="2:8" s="48" customFormat="1" ht="18" customHeight="1" x14ac:dyDescent="0.35">
      <c r="B75" s="334"/>
      <c r="C75" s="428"/>
      <c r="D75" s="429"/>
      <c r="E75" s="429"/>
      <c r="F75" s="429"/>
      <c r="G75" s="429"/>
      <c r="H75" s="430"/>
    </row>
    <row r="76" spans="2:8" s="48" customFormat="1" ht="32.4" customHeight="1" x14ac:dyDescent="0.4">
      <c r="B76" s="81"/>
      <c r="C76" s="115"/>
      <c r="D76" s="175"/>
      <c r="E76" s="175"/>
      <c r="F76" s="175"/>
      <c r="G76" s="164"/>
      <c r="H76" s="164"/>
    </row>
    <row r="77" spans="2:8" s="48" customFormat="1" ht="32.4" customHeight="1" x14ac:dyDescent="0.35">
      <c r="B77" s="213" t="s">
        <v>78</v>
      </c>
      <c r="C77" s="417"/>
      <c r="D77" s="418"/>
      <c r="E77" s="418"/>
      <c r="F77" s="418"/>
      <c r="G77" s="418"/>
      <c r="H77" s="419"/>
    </row>
    <row r="78" spans="2:8" s="48" customFormat="1" ht="32.4" customHeight="1" x14ac:dyDescent="0.35">
      <c r="B78" s="213" t="s">
        <v>79</v>
      </c>
      <c r="C78" s="417"/>
      <c r="D78" s="418"/>
      <c r="E78" s="418"/>
      <c r="F78" s="418"/>
      <c r="G78" s="418"/>
      <c r="H78" s="419"/>
    </row>
    <row r="79" spans="2:8" s="48" customFormat="1" ht="32.4" customHeight="1" x14ac:dyDescent="0.35">
      <c r="B79" s="213" t="s">
        <v>80</v>
      </c>
      <c r="C79" s="417"/>
      <c r="D79" s="418"/>
      <c r="E79" s="418"/>
      <c r="F79" s="418"/>
      <c r="G79" s="418"/>
      <c r="H79" s="419"/>
    </row>
    <row r="80" spans="2:8" s="48" customFormat="1" ht="32.4" customHeight="1" x14ac:dyDescent="0.35">
      <c r="B80" s="213" t="s">
        <v>81</v>
      </c>
      <c r="C80" s="417"/>
      <c r="D80" s="418"/>
      <c r="E80" s="418"/>
      <c r="F80" s="418"/>
      <c r="G80" s="418"/>
      <c r="H80" s="419"/>
    </row>
    <row r="81" spans="2:8" s="48" customFormat="1" ht="32.4" customHeight="1" x14ac:dyDescent="0.35">
      <c r="B81" s="213" t="s">
        <v>155</v>
      </c>
      <c r="C81" s="417"/>
      <c r="D81" s="418"/>
      <c r="E81" s="418"/>
      <c r="F81" s="418"/>
      <c r="G81" s="418"/>
      <c r="H81" s="419"/>
    </row>
    <row r="82" spans="2:8" s="48" customFormat="1" ht="32.4" customHeight="1" x14ac:dyDescent="0.35">
      <c r="B82" s="213" t="s">
        <v>83</v>
      </c>
      <c r="C82" s="417"/>
      <c r="D82" s="418"/>
      <c r="E82" s="418"/>
      <c r="F82" s="418"/>
      <c r="G82" s="418"/>
      <c r="H82" s="419"/>
    </row>
    <row r="83" spans="2:8" s="48" customFormat="1" ht="32.4" customHeight="1" x14ac:dyDescent="0.35">
      <c r="B83" s="213" t="s">
        <v>84</v>
      </c>
      <c r="C83" s="414" t="s">
        <v>85</v>
      </c>
      <c r="D83" s="415"/>
      <c r="E83" s="415"/>
      <c r="F83" s="415"/>
      <c r="G83" s="415"/>
      <c r="H83" s="416"/>
    </row>
    <row r="84" spans="2:8" s="48" customFormat="1" ht="32.4" customHeight="1" x14ac:dyDescent="0.35">
      <c r="B84" s="213" t="s">
        <v>86</v>
      </c>
      <c r="C84" s="417"/>
      <c r="D84" s="418"/>
      <c r="E84" s="418"/>
      <c r="F84" s="418"/>
      <c r="G84" s="418"/>
      <c r="H84" s="419"/>
    </row>
    <row r="85" spans="2:8" s="48" customFormat="1" ht="21" x14ac:dyDescent="0.4">
      <c r="B85" s="81"/>
      <c r="H85" s="31"/>
    </row>
  </sheetData>
  <mergeCells count="49">
    <mergeCell ref="C83:H83"/>
    <mergeCell ref="C84:H84"/>
    <mergeCell ref="B18:B19"/>
    <mergeCell ref="B20:B22"/>
    <mergeCell ref="B23:B24"/>
    <mergeCell ref="B26:B27"/>
    <mergeCell ref="C26:D26"/>
    <mergeCell ref="C27:D27"/>
    <mergeCell ref="B29:H29"/>
    <mergeCell ref="B31:B34"/>
    <mergeCell ref="B64:B67"/>
    <mergeCell ref="C64:C67"/>
    <mergeCell ref="B71:B75"/>
    <mergeCell ref="C71:H75"/>
    <mergeCell ref="C77:H77"/>
    <mergeCell ref="C78:H78"/>
    <mergeCell ref="C79:H79"/>
    <mergeCell ref="C80:H80"/>
    <mergeCell ref="C81:H81"/>
    <mergeCell ref="C82:H82"/>
    <mergeCell ref="E48:G48"/>
    <mergeCell ref="E50:G50"/>
    <mergeCell ref="E51:G51"/>
    <mergeCell ref="G58:G59"/>
    <mergeCell ref="G60:G61"/>
    <mergeCell ref="B44:B48"/>
    <mergeCell ref="E46:G46"/>
    <mergeCell ref="E47:G47"/>
    <mergeCell ref="B54:H54"/>
    <mergeCell ref="G56:G57"/>
    <mergeCell ref="E43:G43"/>
    <mergeCell ref="C36:D36"/>
    <mergeCell ref="C37:D37"/>
    <mergeCell ref="B39:H39"/>
    <mergeCell ref="C4:H4"/>
    <mergeCell ref="C5:H5"/>
    <mergeCell ref="C6:H6"/>
    <mergeCell ref="B13:H13"/>
    <mergeCell ref="C7:H7"/>
    <mergeCell ref="C8:H8"/>
    <mergeCell ref="C9:H9"/>
    <mergeCell ref="B2:H2"/>
    <mergeCell ref="C10:H10"/>
    <mergeCell ref="C15:C16"/>
    <mergeCell ref="D15:D16"/>
    <mergeCell ref="E15:E16"/>
    <mergeCell ref="F15:F16"/>
    <mergeCell ref="G15:G16"/>
    <mergeCell ref="H15:H16"/>
  </mergeCells>
  <conditionalFormatting sqref="C64">
    <cfRule type="containsText" dxfId="8" priority="1" operator="containsText" text="Avis d'ajournement">
      <formula>NOT(ISERROR(SEARCH("Avis d'ajournement",C64)))</formula>
    </cfRule>
    <cfRule type="containsText" dxfId="7" priority="2" operator="containsText" text="Avis défavorable">
      <formula>NOT(ISERROR(SEARCH("Avis défavorable",C64)))</formula>
    </cfRule>
    <cfRule type="containsText" dxfId="6" priority="3" operator="containsText" text="Avis favorable">
      <formula>NOT(ISERROR(SEARCH("Avis favorable",C64)))</formula>
    </cfRule>
  </conditionalFormatting>
  <dataValidations count="6">
    <dataValidation type="list" allowBlank="1" showInputMessage="1" showErrorMessage="1" sqref="C27:D27" xr:uid="{BD239F65-4C45-4CA3-B198-0C896374F715}">
      <formula1>"Sans études,Avec études"</formula1>
    </dataValidation>
    <dataValidation type="list" allowBlank="1" showInputMessage="1" showErrorMessage="1" sqref="D17:D22 D32:D34" xr:uid="{CCFFBEE4-53C3-43D3-B48A-BEC3A9C7A8AC}">
      <formula1>"1,2,3,4"</formula1>
    </dataValidation>
    <dataValidation type="list" allowBlank="1" showInputMessage="1" showErrorMessage="1" sqref="D23:D24" xr:uid="{302EA125-0B81-472A-9B52-0A7C2408BACC}">
      <formula1>"Projet sans études,1,2,3,4"</formula1>
    </dataValidation>
    <dataValidation type="list" allowBlank="1" showInputMessage="1" showErrorMessage="1" sqref="C37 C51" xr:uid="{8B053565-C2C6-4535-9336-85E42B0D4C61}">
      <formula1>"Tout domaine d'intervention"</formula1>
    </dataValidation>
    <dataValidation type="list" allowBlank="1" showInputMessage="1" showErrorMessage="1" sqref="D45" xr:uid="{27403CE2-8291-4518-8B61-9AD12663944D}">
      <formula1>"0,1,2"</formula1>
    </dataValidation>
    <dataValidation type="list" allowBlank="1" showInputMessage="1" showErrorMessage="1" sqref="D44 D46:D47" xr:uid="{D4BC073E-7592-437F-A519-080C6B6B76B4}">
      <formula1>"0,1"</formula1>
    </dataValidation>
  </dataValidation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7D026-F9E0-45B3-8144-94A9980C45EB}">
  <sheetPr>
    <tabColor rgb="FF00B050"/>
  </sheetPr>
  <dimension ref="A1:P85"/>
  <sheetViews>
    <sheetView showGridLines="0" topLeftCell="B34" zoomScale="55" zoomScaleNormal="55" workbookViewId="0">
      <selection activeCell="C27" sqref="C27:D27"/>
    </sheetView>
  </sheetViews>
  <sheetFormatPr baseColWidth="10" defaultColWidth="11.44140625" defaultRowHeight="14.4" x14ac:dyDescent="0.3"/>
  <cols>
    <col min="1" max="1" width="27.6640625" customWidth="1"/>
    <col min="2" max="2" width="54" customWidth="1"/>
    <col min="3" max="3" width="123.6640625" customWidth="1"/>
    <col min="4" max="4" width="19.5546875" customWidth="1"/>
    <col min="5" max="5" width="20.44140625" customWidth="1"/>
    <col min="6" max="6" width="20.88671875" customWidth="1"/>
    <col min="7" max="7" width="83.44140625" customWidth="1"/>
    <col min="8" max="8" width="104.109375" customWidth="1"/>
    <col min="9" max="9" width="89" customWidth="1"/>
    <col min="10" max="10" width="51.6640625" customWidth="1"/>
    <col min="13" max="13" width="65" customWidth="1"/>
  </cols>
  <sheetData>
    <row r="1" spans="1:16" s="48" customFormat="1" ht="99.75" customHeight="1" x14ac:dyDescent="0.35"/>
    <row r="2" spans="1:16" s="48" customFormat="1" ht="52.5" customHeight="1" x14ac:dyDescent="0.35">
      <c r="B2" s="286" t="s">
        <v>289</v>
      </c>
      <c r="C2" s="286"/>
      <c r="D2" s="286"/>
      <c r="E2" s="286"/>
      <c r="F2" s="286"/>
      <c r="G2" s="286"/>
      <c r="H2" s="286"/>
    </row>
    <row r="3" spans="1:16" x14ac:dyDescent="0.3">
      <c r="A3" s="2"/>
      <c r="B3" s="3"/>
      <c r="C3" s="4"/>
      <c r="D3" s="4"/>
      <c r="E3" s="4"/>
      <c r="F3" s="2"/>
      <c r="G3" s="2"/>
      <c r="H3" s="2"/>
    </row>
    <row r="4" spans="1:16" ht="21" x14ac:dyDescent="0.35">
      <c r="A4" s="31"/>
      <c r="B4" s="176" t="s">
        <v>111</v>
      </c>
      <c r="C4" s="431"/>
      <c r="D4" s="431"/>
      <c r="E4" s="431"/>
      <c r="F4" s="431"/>
      <c r="G4" s="431"/>
      <c r="H4" s="431"/>
    </row>
    <row r="5" spans="1:16" ht="21" x14ac:dyDescent="0.35">
      <c r="A5" s="31"/>
      <c r="B5" s="176" t="s">
        <v>112</v>
      </c>
      <c r="C5" s="431"/>
      <c r="D5" s="431"/>
      <c r="E5" s="431"/>
      <c r="F5" s="431"/>
      <c r="G5" s="431"/>
      <c r="H5" s="431"/>
    </row>
    <row r="6" spans="1:16" ht="21" x14ac:dyDescent="0.35">
      <c r="A6" s="31"/>
      <c r="B6" s="176" t="s">
        <v>260</v>
      </c>
      <c r="C6" s="431" t="s">
        <v>261</v>
      </c>
      <c r="D6" s="431"/>
      <c r="E6" s="431"/>
      <c r="F6" s="431"/>
      <c r="G6" s="431"/>
      <c r="H6" s="431"/>
    </row>
    <row r="7" spans="1:16" ht="55.5" customHeight="1" x14ac:dyDescent="0.35">
      <c r="A7" s="31"/>
      <c r="B7" s="176" t="s">
        <v>286</v>
      </c>
      <c r="C7" s="432" t="s">
        <v>290</v>
      </c>
      <c r="D7" s="432"/>
      <c r="E7" s="432"/>
      <c r="F7" s="432"/>
      <c r="G7" s="432"/>
      <c r="H7" s="432"/>
    </row>
    <row r="8" spans="1:16" ht="30.75" customHeight="1" x14ac:dyDescent="0.35">
      <c r="A8" s="31"/>
      <c r="B8" s="176" t="s">
        <v>117</v>
      </c>
      <c r="C8" s="431"/>
      <c r="D8" s="431"/>
      <c r="E8" s="431"/>
      <c r="F8" s="431"/>
      <c r="G8" s="431"/>
      <c r="H8" s="431"/>
    </row>
    <row r="9" spans="1:16" ht="42" x14ac:dyDescent="0.35">
      <c r="A9" s="31"/>
      <c r="B9" s="176" t="s">
        <v>264</v>
      </c>
      <c r="C9" s="431"/>
      <c r="D9" s="431"/>
      <c r="E9" s="431"/>
      <c r="F9" s="431"/>
      <c r="G9" s="431"/>
      <c r="H9" s="431"/>
    </row>
    <row r="10" spans="1:16" ht="21" x14ac:dyDescent="0.35">
      <c r="A10" s="31"/>
      <c r="B10" s="176" t="s">
        <v>119</v>
      </c>
      <c r="C10" s="433"/>
      <c r="D10" s="434"/>
      <c r="E10" s="434"/>
      <c r="F10" s="434"/>
      <c r="G10" s="434"/>
      <c r="H10" s="435"/>
    </row>
    <row r="11" spans="1:16" ht="29.25" customHeight="1" x14ac:dyDescent="0.3">
      <c r="A11" s="5"/>
      <c r="B11" s="6"/>
      <c r="C11" s="6"/>
      <c r="D11" s="6"/>
      <c r="E11" s="6"/>
      <c r="F11" s="6"/>
      <c r="G11" s="6"/>
      <c r="H11" s="2"/>
    </row>
    <row r="12" spans="1:16" ht="29.25" customHeight="1" x14ac:dyDescent="0.3">
      <c r="A12" s="5"/>
      <c r="B12" s="6"/>
      <c r="C12" s="6"/>
      <c r="D12" s="6"/>
      <c r="E12" s="6"/>
      <c r="F12" s="6"/>
      <c r="G12" s="6"/>
      <c r="H12" s="2"/>
    </row>
    <row r="13" spans="1:16" s="48" customFormat="1" ht="44.4" customHeight="1" x14ac:dyDescent="0.35">
      <c r="B13" s="350" t="s">
        <v>120</v>
      </c>
      <c r="C13" s="351"/>
      <c r="D13" s="351"/>
      <c r="E13" s="351"/>
      <c r="F13" s="351"/>
      <c r="G13" s="351"/>
      <c r="H13" s="352"/>
    </row>
    <row r="14" spans="1:16" s="31" customFormat="1" ht="23.4" x14ac:dyDescent="0.45">
      <c r="B14" s="106"/>
      <c r="C14" s="32"/>
      <c r="D14" s="91"/>
      <c r="E14" s="33"/>
      <c r="F14" s="33"/>
      <c r="G14" s="34"/>
      <c r="H14" s="34"/>
      <c r="M14" s="92"/>
      <c r="N14" s="93"/>
      <c r="O14" s="93"/>
      <c r="P14" s="93"/>
    </row>
    <row r="15" spans="1:16" s="31" customFormat="1" ht="39.9" customHeight="1" x14ac:dyDescent="0.35">
      <c r="A15" s="31" t="s">
        <v>4</v>
      </c>
      <c r="B15" s="155"/>
      <c r="C15" s="335" t="s">
        <v>121</v>
      </c>
      <c r="D15" s="335" t="s">
        <v>122</v>
      </c>
      <c r="E15" s="335" t="s">
        <v>123</v>
      </c>
      <c r="F15" s="335" t="s">
        <v>8</v>
      </c>
      <c r="G15" s="335" t="s">
        <v>9</v>
      </c>
      <c r="H15" s="335" t="s">
        <v>10</v>
      </c>
      <c r="J15" s="48"/>
    </row>
    <row r="16" spans="1:16" s="31" customFormat="1" ht="39.9" customHeight="1" x14ac:dyDescent="0.35">
      <c r="B16" s="155"/>
      <c r="C16" s="336"/>
      <c r="D16" s="336"/>
      <c r="E16" s="336"/>
      <c r="F16" s="336"/>
      <c r="G16" s="336"/>
      <c r="H16" s="336"/>
      <c r="J16" s="131"/>
    </row>
    <row r="17" spans="2:16" s="31" customFormat="1" ht="36" x14ac:dyDescent="0.35">
      <c r="B17" s="195" t="s">
        <v>11</v>
      </c>
      <c r="C17" s="35" t="s">
        <v>124</v>
      </c>
      <c r="D17" s="160"/>
      <c r="E17" s="36">
        <v>4</v>
      </c>
      <c r="F17" s="160">
        <f t="shared" ref="F17:F22" si="0">D17*E17</f>
        <v>0</v>
      </c>
      <c r="G17" s="36" t="s">
        <v>13</v>
      </c>
      <c r="H17" s="37"/>
      <c r="J17" s="132"/>
    </row>
    <row r="18" spans="2:16" s="31" customFormat="1" ht="36" x14ac:dyDescent="0.35">
      <c r="B18" s="369" t="s">
        <v>14</v>
      </c>
      <c r="C18" s="35" t="s">
        <v>15</v>
      </c>
      <c r="D18" s="160"/>
      <c r="E18" s="36">
        <v>4</v>
      </c>
      <c r="F18" s="160">
        <f t="shared" si="0"/>
        <v>0</v>
      </c>
      <c r="G18" s="36" t="s">
        <v>13</v>
      </c>
      <c r="H18" s="37"/>
      <c r="J18" s="131"/>
    </row>
    <row r="19" spans="2:16" s="31" customFormat="1" ht="72" x14ac:dyDescent="0.35">
      <c r="B19" s="370"/>
      <c r="C19" s="35" t="s">
        <v>16</v>
      </c>
      <c r="D19" s="160"/>
      <c r="E19" s="36">
        <v>5</v>
      </c>
      <c r="F19" s="160">
        <f t="shared" si="0"/>
        <v>0</v>
      </c>
      <c r="G19" s="36" t="s">
        <v>13</v>
      </c>
      <c r="H19" s="37"/>
      <c r="J19" s="131"/>
    </row>
    <row r="20" spans="2:16" s="31" customFormat="1" ht="36" customHeight="1" x14ac:dyDescent="0.35">
      <c r="B20" s="373" t="s">
        <v>17</v>
      </c>
      <c r="C20" s="35" t="s">
        <v>18</v>
      </c>
      <c r="D20" s="160"/>
      <c r="E20" s="36">
        <v>3</v>
      </c>
      <c r="F20" s="160">
        <f t="shared" si="0"/>
        <v>0</v>
      </c>
      <c r="G20" s="36"/>
      <c r="H20" s="37"/>
      <c r="J20" s="98"/>
    </row>
    <row r="21" spans="2:16" s="31" customFormat="1" ht="36.9" customHeight="1" x14ac:dyDescent="0.35">
      <c r="B21" s="374"/>
      <c r="C21" s="35" t="s">
        <v>19</v>
      </c>
      <c r="D21" s="160"/>
      <c r="E21" s="36">
        <v>2</v>
      </c>
      <c r="F21" s="160">
        <f t="shared" si="0"/>
        <v>0</v>
      </c>
      <c r="G21" s="36"/>
      <c r="H21" s="37"/>
      <c r="J21" s="98"/>
    </row>
    <row r="22" spans="2:16" s="31" customFormat="1" ht="72" customHeight="1" x14ac:dyDescent="0.35">
      <c r="B22" s="375"/>
      <c r="C22" s="35" t="s">
        <v>20</v>
      </c>
      <c r="D22" s="160"/>
      <c r="E22" s="36">
        <v>2</v>
      </c>
      <c r="F22" s="160">
        <f t="shared" si="0"/>
        <v>0</v>
      </c>
      <c r="G22" s="36"/>
      <c r="H22" s="37"/>
      <c r="J22" s="98"/>
    </row>
    <row r="23" spans="2:16" s="31" customFormat="1" ht="36" customHeight="1" x14ac:dyDescent="0.35">
      <c r="B23" s="369" t="s">
        <v>126</v>
      </c>
      <c r="C23" s="35" t="s">
        <v>24</v>
      </c>
      <c r="D23" s="160"/>
      <c r="E23" s="36">
        <v>3</v>
      </c>
      <c r="F23" s="160">
        <f>IF(D23="Projet sans études","N/A",D23*E23)</f>
        <v>0</v>
      </c>
      <c r="G23" s="36" t="s">
        <v>13</v>
      </c>
      <c r="H23" s="37"/>
      <c r="J23" s="98"/>
    </row>
    <row r="24" spans="2:16" s="31" customFormat="1" ht="57.9" customHeight="1" x14ac:dyDescent="0.35">
      <c r="B24" s="370"/>
      <c r="C24" s="35" t="s">
        <v>25</v>
      </c>
      <c r="D24" s="160"/>
      <c r="E24" s="36">
        <v>2</v>
      </c>
      <c r="F24" s="160">
        <f>IF(D24="Projet sans études","N/A",D24*E24)</f>
        <v>0</v>
      </c>
      <c r="G24" s="36" t="s">
        <v>13</v>
      </c>
      <c r="H24" s="37"/>
      <c r="J24" s="98"/>
    </row>
    <row r="25" spans="2:16" s="31" customFormat="1" ht="21" x14ac:dyDescent="0.4">
      <c r="B25" s="46"/>
      <c r="C25" s="38"/>
      <c r="D25" s="39"/>
      <c r="E25" s="39"/>
      <c r="F25" s="39"/>
      <c r="G25" s="39"/>
      <c r="H25" s="39"/>
      <c r="J25" s="48"/>
    </row>
    <row r="26" spans="2:16" s="48" customFormat="1" ht="42.6" customHeight="1" x14ac:dyDescent="0.35">
      <c r="B26" s="382" t="str">
        <f>+'critères transversaux'!B16</f>
        <v>Total critères transversaux</v>
      </c>
      <c r="C26" s="345" t="s">
        <v>127</v>
      </c>
      <c r="D26" s="346"/>
      <c r="E26" s="260" t="s">
        <v>128</v>
      </c>
      <c r="F26" s="260" t="s">
        <v>129</v>
      </c>
      <c r="G26" s="260" t="s">
        <v>9</v>
      </c>
      <c r="H26" s="260" t="s">
        <v>10</v>
      </c>
    </row>
    <row r="27" spans="2:16" s="48" customFormat="1" ht="38.4" customHeight="1" x14ac:dyDescent="0.35">
      <c r="B27" s="382"/>
      <c r="C27" s="344" t="s">
        <v>127</v>
      </c>
      <c r="D27" s="344"/>
      <c r="E27" s="161" t="str">
        <f>IF(C27="Sans études",20,IF(C27="Avec études",25,""))</f>
        <v/>
      </c>
      <c r="F27" s="262">
        <f>SUM(F17:F24)</f>
        <v>0</v>
      </c>
      <c r="G27" s="163"/>
      <c r="H27" s="163"/>
    </row>
    <row r="28" spans="2:16" s="31" customFormat="1" ht="59.4" customHeight="1" x14ac:dyDescent="0.35">
      <c r="M28" s="98"/>
      <c r="N28" s="93"/>
      <c r="O28" s="93"/>
      <c r="P28" s="93"/>
    </row>
    <row r="29" spans="2:16" s="48" customFormat="1" ht="39.6" customHeight="1" x14ac:dyDescent="0.35">
      <c r="B29" s="350" t="s">
        <v>130</v>
      </c>
      <c r="C29" s="351"/>
      <c r="D29" s="351"/>
      <c r="E29" s="351"/>
      <c r="F29" s="351"/>
      <c r="G29" s="351"/>
      <c r="H29" s="352"/>
    </row>
    <row r="30" spans="2:16" ht="13.5" customHeight="1" x14ac:dyDescent="0.3"/>
    <row r="31" spans="2:16" ht="42" x14ac:dyDescent="0.3">
      <c r="B31" s="341" t="s">
        <v>291</v>
      </c>
      <c r="C31" s="265" t="s">
        <v>132</v>
      </c>
      <c r="D31" s="265" t="s">
        <v>6</v>
      </c>
      <c r="E31" s="265" t="s">
        <v>133</v>
      </c>
      <c r="F31" s="265" t="s">
        <v>134</v>
      </c>
      <c r="G31" s="265" t="s">
        <v>46</v>
      </c>
      <c r="H31" s="265" t="s">
        <v>10</v>
      </c>
      <c r="M31" s="8"/>
      <c r="N31" s="7"/>
      <c r="O31" s="7"/>
      <c r="P31" s="7"/>
    </row>
    <row r="32" spans="2:16" ht="56.4" customHeight="1" x14ac:dyDescent="0.3">
      <c r="B32" s="341"/>
      <c r="C32" s="20" t="s">
        <v>269</v>
      </c>
      <c r="D32" s="160"/>
      <c r="E32" s="150">
        <v>4</v>
      </c>
      <c r="F32" s="16">
        <f>D32*E32</f>
        <v>0</v>
      </c>
      <c r="G32" s="17"/>
      <c r="H32" s="18"/>
      <c r="M32" s="8"/>
      <c r="N32" s="7"/>
      <c r="O32" s="7"/>
      <c r="P32" s="7"/>
    </row>
    <row r="33" spans="2:16" ht="182.1" customHeight="1" x14ac:dyDescent="0.3">
      <c r="B33" s="341"/>
      <c r="C33" s="26" t="s">
        <v>265</v>
      </c>
      <c r="D33" s="160"/>
      <c r="E33" s="150">
        <v>3</v>
      </c>
      <c r="F33" s="16">
        <f>D33*E33</f>
        <v>0</v>
      </c>
      <c r="G33" s="17"/>
      <c r="H33" s="18"/>
      <c r="I33" s="21"/>
      <c r="M33" s="8"/>
      <c r="N33" s="7"/>
      <c r="O33" s="7"/>
      <c r="P33" s="7"/>
    </row>
    <row r="34" spans="2:16" ht="42" customHeight="1" x14ac:dyDescent="0.3">
      <c r="B34" s="341"/>
      <c r="C34" s="26" t="s">
        <v>292</v>
      </c>
      <c r="D34" s="160"/>
      <c r="E34" s="150">
        <v>4</v>
      </c>
      <c r="F34" s="16">
        <f>D34*E34</f>
        <v>0</v>
      </c>
      <c r="G34" s="17"/>
      <c r="H34" s="18"/>
      <c r="I34" s="21"/>
      <c r="M34" s="8"/>
      <c r="N34" s="7"/>
      <c r="O34" s="7"/>
      <c r="P34" s="7"/>
    </row>
    <row r="36" spans="2:16" s="48" customFormat="1" ht="42.6" customHeight="1" x14ac:dyDescent="0.4">
      <c r="B36" s="81"/>
      <c r="C36" s="406" t="s">
        <v>127</v>
      </c>
      <c r="D36" s="406"/>
      <c r="E36" s="274" t="s">
        <v>128</v>
      </c>
      <c r="F36" s="274" t="s">
        <v>129</v>
      </c>
      <c r="G36" s="274" t="s">
        <v>9</v>
      </c>
      <c r="H36" s="274" t="s">
        <v>10</v>
      </c>
    </row>
    <row r="37" spans="2:16" s="48" customFormat="1" ht="50.1" customHeight="1" x14ac:dyDescent="0.35">
      <c r="B37" s="261" t="s">
        <v>141</v>
      </c>
      <c r="C37" s="407"/>
      <c r="D37" s="407"/>
      <c r="E37" s="161">
        <f>4*SUM(E32:E34)</f>
        <v>44</v>
      </c>
      <c r="F37" s="262">
        <f>SUM(F32:F34)</f>
        <v>0</v>
      </c>
      <c r="G37" s="163"/>
      <c r="H37" s="163"/>
    </row>
    <row r="38" spans="2:16" ht="66.599999999999994" customHeight="1" x14ac:dyDescent="0.3"/>
    <row r="39" spans="2:16" s="48" customFormat="1" ht="42" customHeight="1" x14ac:dyDescent="0.35">
      <c r="B39" s="350" t="s">
        <v>142</v>
      </c>
      <c r="C39" s="351"/>
      <c r="D39" s="351"/>
      <c r="E39" s="351"/>
      <c r="F39" s="351"/>
      <c r="G39" s="351"/>
      <c r="H39" s="352"/>
    </row>
    <row r="40" spans="2:16" s="130" customFormat="1" ht="23.4" x14ac:dyDescent="0.45">
      <c r="B40" s="106"/>
    </row>
    <row r="41" spans="2:16" s="48" customFormat="1" ht="23.4" x14ac:dyDescent="0.45">
      <c r="B41" s="194" t="s">
        <v>143</v>
      </c>
    </row>
    <row r="42" spans="2:16" s="48" customFormat="1" ht="18" x14ac:dyDescent="0.35">
      <c r="B42" s="51"/>
      <c r="C42" s="52"/>
      <c r="D42" s="156"/>
    </row>
    <row r="43" spans="2:16" s="48" customFormat="1" ht="33.9" customHeight="1" x14ac:dyDescent="0.35">
      <c r="C43" s="265" t="s">
        <v>44</v>
      </c>
      <c r="D43" s="265" t="s">
        <v>45</v>
      </c>
      <c r="E43" s="327" t="s">
        <v>46</v>
      </c>
      <c r="F43" s="327"/>
      <c r="G43" s="327"/>
      <c r="H43" s="265" t="s">
        <v>10</v>
      </c>
    </row>
    <row r="44" spans="2:16" s="48" customFormat="1" ht="54" x14ac:dyDescent="0.35">
      <c r="B44" s="335" t="s">
        <v>47</v>
      </c>
      <c r="C44" s="193" t="s">
        <v>48</v>
      </c>
      <c r="D44" s="168"/>
      <c r="E44" s="169"/>
      <c r="F44" s="170"/>
      <c r="G44" s="182"/>
      <c r="H44" s="135"/>
      <c r="J44" s="99"/>
    </row>
    <row r="45" spans="2:16" s="48" customFormat="1" ht="117.75" customHeight="1" x14ac:dyDescent="0.35">
      <c r="B45" s="356"/>
      <c r="C45" s="184" t="s">
        <v>49</v>
      </c>
      <c r="D45" s="168"/>
      <c r="E45" s="169"/>
      <c r="F45" s="170"/>
      <c r="G45" s="182"/>
      <c r="H45" s="189"/>
      <c r="I45" s="164"/>
      <c r="J45" s="99"/>
    </row>
    <row r="46" spans="2:16" s="48" customFormat="1" ht="36" x14ac:dyDescent="0.35">
      <c r="B46" s="356"/>
      <c r="C46" s="185" t="s">
        <v>51</v>
      </c>
      <c r="D46" s="171"/>
      <c r="E46" s="357"/>
      <c r="F46" s="358"/>
      <c r="G46" s="359"/>
      <c r="H46" s="190"/>
    </row>
    <row r="47" spans="2:16" s="48" customFormat="1" ht="36" x14ac:dyDescent="0.35">
      <c r="B47" s="356"/>
      <c r="C47" s="187" t="s">
        <v>144</v>
      </c>
      <c r="D47" s="188"/>
      <c r="E47" s="360"/>
      <c r="F47" s="361"/>
      <c r="G47" s="362"/>
      <c r="H47" s="191"/>
      <c r="I47" s="38"/>
      <c r="J47" s="38"/>
    </row>
    <row r="48" spans="2:16" s="48" customFormat="1" ht="18" customHeight="1" x14ac:dyDescent="0.35">
      <c r="B48" s="336"/>
      <c r="C48" s="186" t="s">
        <v>145</v>
      </c>
      <c r="D48" s="183">
        <f>SUM(D44:D47)</f>
        <v>0</v>
      </c>
      <c r="E48" s="363"/>
      <c r="F48" s="364"/>
      <c r="G48" s="365"/>
      <c r="H48" s="192"/>
    </row>
    <row r="49" spans="2:8" s="48" customFormat="1" ht="18" x14ac:dyDescent="0.35"/>
    <row r="50" spans="2:8" s="48" customFormat="1" ht="42.6" customHeight="1" x14ac:dyDescent="0.4">
      <c r="B50" s="81"/>
      <c r="C50" s="269" t="s">
        <v>127</v>
      </c>
      <c r="D50" s="260" t="s">
        <v>129</v>
      </c>
      <c r="E50" s="327" t="s">
        <v>46</v>
      </c>
      <c r="F50" s="327"/>
      <c r="G50" s="327"/>
      <c r="H50" s="260" t="s">
        <v>10</v>
      </c>
    </row>
    <row r="51" spans="2:8" s="48" customFormat="1" ht="38.4" customHeight="1" x14ac:dyDescent="0.35">
      <c r="B51" s="261" t="s">
        <v>150</v>
      </c>
      <c r="C51" s="270"/>
      <c r="D51" s="199">
        <f>D48</f>
        <v>0</v>
      </c>
      <c r="E51" s="330"/>
      <c r="F51" s="331"/>
      <c r="G51" s="332"/>
      <c r="H51" s="163"/>
    </row>
    <row r="52" spans="2:8" s="31" customFormat="1" ht="18" x14ac:dyDescent="0.35"/>
    <row r="53" spans="2:8" s="31" customFormat="1" ht="18" x14ac:dyDescent="0.35"/>
    <row r="54" spans="2:8" s="48" customFormat="1" ht="33" customHeight="1" x14ac:dyDescent="0.35">
      <c r="B54" s="350" t="s">
        <v>151</v>
      </c>
      <c r="C54" s="351"/>
      <c r="D54" s="351"/>
      <c r="E54" s="351"/>
      <c r="F54" s="351"/>
      <c r="G54" s="351"/>
      <c r="H54" s="352"/>
    </row>
    <row r="55" spans="2:8" s="48" customFormat="1" ht="17.399999999999999" customHeight="1" x14ac:dyDescent="0.35"/>
    <row r="56" spans="2:8" s="48" customFormat="1" ht="43.5" customHeight="1" x14ac:dyDescent="0.35">
      <c r="B56" s="271" t="s">
        <v>26</v>
      </c>
      <c r="C56" s="202">
        <f>F27</f>
        <v>0</v>
      </c>
      <c r="G56" s="343" t="s">
        <v>62</v>
      </c>
      <c r="H56" s="203" t="s">
        <v>37</v>
      </c>
    </row>
    <row r="57" spans="2:8" s="48" customFormat="1" ht="39.6" customHeight="1" x14ac:dyDescent="0.35">
      <c r="B57" s="271" t="s">
        <v>141</v>
      </c>
      <c r="C57" s="200">
        <f>F37</f>
        <v>0</v>
      </c>
      <c r="G57" s="343"/>
      <c r="H57" s="203" t="s">
        <v>271</v>
      </c>
    </row>
    <row r="58" spans="2:8" s="48" customFormat="1" ht="39.6" customHeight="1" x14ac:dyDescent="0.35">
      <c r="B58" s="271" t="s">
        <v>150</v>
      </c>
      <c r="C58" s="201">
        <f>D51</f>
        <v>0</v>
      </c>
      <c r="G58" s="420" t="s">
        <v>67</v>
      </c>
      <c r="H58" s="203" t="s">
        <v>39</v>
      </c>
    </row>
    <row r="59" spans="2:8" s="48" customFormat="1" ht="39.6" customHeight="1" x14ac:dyDescent="0.35">
      <c r="B59" s="271" t="s">
        <v>152</v>
      </c>
      <c r="C59" s="272">
        <f>C56+C57</f>
        <v>0</v>
      </c>
      <c r="G59" s="421"/>
      <c r="H59" s="203" t="s">
        <v>272</v>
      </c>
    </row>
    <row r="60" spans="2:8" s="48" customFormat="1" ht="39.6" customHeight="1" x14ac:dyDescent="0.35">
      <c r="B60" s="271" t="s">
        <v>153</v>
      </c>
      <c r="C60" s="272">
        <f>C56+C57+C58</f>
        <v>0</v>
      </c>
      <c r="G60" s="420" t="s">
        <v>72</v>
      </c>
      <c r="H60" s="203" t="s">
        <v>41</v>
      </c>
    </row>
    <row r="61" spans="2:8" s="48" customFormat="1" ht="46.5" customHeight="1" x14ac:dyDescent="0.35">
      <c r="G61" s="421"/>
      <c r="H61" s="203" t="s">
        <v>42</v>
      </c>
    </row>
    <row r="62" spans="2:8" s="48" customFormat="1" ht="47.4" customHeight="1" x14ac:dyDescent="0.35"/>
    <row r="63" spans="2:8" s="48" customFormat="1" ht="18" x14ac:dyDescent="0.35"/>
    <row r="64" spans="2:8" s="48" customFormat="1" ht="38.4" customHeight="1" x14ac:dyDescent="0.35">
      <c r="B64" s="353" t="s">
        <v>154</v>
      </c>
      <c r="C64" s="355" t="str">
        <f>IF(OR(C59=0,C27=""),"",IF(OR(AND(C27="Sans études",C59&lt;21),AND(C27="Avec études",C59&lt;26)),"Avis défavorable",IF(OR(AND(C27="Sans études",C59&lt;41,C59&gt;20),AND(C27="Avec études",C59&lt;51,C59&gt;25)),"Avis d'ajournement",IF(OR(AND(C27="Sans études",C59&gt;40),AND(C27="Avec études",C59&gt;50)),"Avis favorable"))))</f>
        <v/>
      </c>
    </row>
    <row r="65" spans="2:8" s="48" customFormat="1" ht="38.4" customHeight="1" x14ac:dyDescent="0.35">
      <c r="B65" s="353"/>
      <c r="C65" s="355"/>
    </row>
    <row r="66" spans="2:8" s="48" customFormat="1" ht="38.4" customHeight="1" x14ac:dyDescent="0.35">
      <c r="B66" s="353"/>
      <c r="C66" s="355"/>
    </row>
    <row r="67" spans="2:8" s="48" customFormat="1" ht="38.4" customHeight="1" x14ac:dyDescent="0.35">
      <c r="B67" s="354"/>
      <c r="C67" s="355"/>
    </row>
    <row r="68" spans="2:8" s="48" customFormat="1" ht="38.4" customHeight="1" x14ac:dyDescent="0.35"/>
    <row r="69" spans="2:8" s="48" customFormat="1" ht="38.4" customHeight="1" x14ac:dyDescent="0.35"/>
    <row r="70" spans="2:8" s="48" customFormat="1" ht="21" x14ac:dyDescent="0.4">
      <c r="B70" s="174"/>
      <c r="C70" s="80"/>
      <c r="D70" s="156"/>
      <c r="E70" s="156"/>
      <c r="F70" s="156"/>
    </row>
    <row r="71" spans="2:8" s="48" customFormat="1" ht="18" customHeight="1" x14ac:dyDescent="0.35">
      <c r="B71" s="334" t="s">
        <v>77</v>
      </c>
      <c r="C71" s="422"/>
      <c r="D71" s="423"/>
      <c r="E71" s="423"/>
      <c r="F71" s="423"/>
      <c r="G71" s="423"/>
      <c r="H71" s="424"/>
    </row>
    <row r="72" spans="2:8" s="48" customFormat="1" ht="18" customHeight="1" x14ac:dyDescent="0.35">
      <c r="B72" s="334"/>
      <c r="C72" s="425"/>
      <c r="D72" s="426"/>
      <c r="E72" s="426"/>
      <c r="F72" s="426"/>
      <c r="G72" s="426"/>
      <c r="H72" s="427"/>
    </row>
    <row r="73" spans="2:8" s="48" customFormat="1" ht="18" customHeight="1" x14ac:dyDescent="0.35">
      <c r="B73" s="334"/>
      <c r="C73" s="425"/>
      <c r="D73" s="426"/>
      <c r="E73" s="426"/>
      <c r="F73" s="426"/>
      <c r="G73" s="426"/>
      <c r="H73" s="427"/>
    </row>
    <row r="74" spans="2:8" s="48" customFormat="1" ht="18" customHeight="1" x14ac:dyDescent="0.35">
      <c r="B74" s="334"/>
      <c r="C74" s="425"/>
      <c r="D74" s="426"/>
      <c r="E74" s="426"/>
      <c r="F74" s="426"/>
      <c r="G74" s="426"/>
      <c r="H74" s="427"/>
    </row>
    <row r="75" spans="2:8" s="48" customFormat="1" ht="18" customHeight="1" x14ac:dyDescent="0.35">
      <c r="B75" s="334"/>
      <c r="C75" s="428"/>
      <c r="D75" s="429"/>
      <c r="E75" s="429"/>
      <c r="F75" s="429"/>
      <c r="G75" s="429"/>
      <c r="H75" s="430"/>
    </row>
    <row r="76" spans="2:8" s="48" customFormat="1" ht="32.4" customHeight="1" x14ac:dyDescent="0.4">
      <c r="B76" s="81"/>
      <c r="C76" s="115"/>
      <c r="D76" s="175"/>
      <c r="E76" s="175"/>
      <c r="F76" s="175"/>
      <c r="G76" s="164"/>
      <c r="H76" s="164"/>
    </row>
    <row r="77" spans="2:8" s="48" customFormat="1" ht="32.4" customHeight="1" x14ac:dyDescent="0.35">
      <c r="B77" s="213" t="s">
        <v>78</v>
      </c>
      <c r="C77" s="417"/>
      <c r="D77" s="418"/>
      <c r="E77" s="418"/>
      <c r="F77" s="418"/>
      <c r="G77" s="418"/>
      <c r="H77" s="419"/>
    </row>
    <row r="78" spans="2:8" s="48" customFormat="1" ht="32.4" customHeight="1" x14ac:dyDescent="0.35">
      <c r="B78" s="213" t="s">
        <v>79</v>
      </c>
      <c r="C78" s="417"/>
      <c r="D78" s="418"/>
      <c r="E78" s="418"/>
      <c r="F78" s="418"/>
      <c r="G78" s="418"/>
      <c r="H78" s="419"/>
    </row>
    <row r="79" spans="2:8" s="48" customFormat="1" ht="32.4" customHeight="1" x14ac:dyDescent="0.35">
      <c r="B79" s="213" t="s">
        <v>80</v>
      </c>
      <c r="C79" s="417"/>
      <c r="D79" s="418"/>
      <c r="E79" s="418"/>
      <c r="F79" s="418"/>
      <c r="G79" s="418"/>
      <c r="H79" s="419"/>
    </row>
    <row r="80" spans="2:8" s="48" customFormat="1" ht="32.4" customHeight="1" x14ac:dyDescent="0.35">
      <c r="B80" s="213" t="s">
        <v>81</v>
      </c>
      <c r="C80" s="417"/>
      <c r="D80" s="418"/>
      <c r="E80" s="418"/>
      <c r="F80" s="418"/>
      <c r="G80" s="418"/>
      <c r="H80" s="419"/>
    </row>
    <row r="81" spans="2:8" s="48" customFormat="1" ht="32.4" customHeight="1" x14ac:dyDescent="0.35">
      <c r="B81" s="213" t="s">
        <v>155</v>
      </c>
      <c r="C81" s="417"/>
      <c r="D81" s="418"/>
      <c r="E81" s="418"/>
      <c r="F81" s="418"/>
      <c r="G81" s="418"/>
      <c r="H81" s="419"/>
    </row>
    <row r="82" spans="2:8" s="48" customFormat="1" ht="32.4" customHeight="1" x14ac:dyDescent="0.35">
      <c r="B82" s="213" t="s">
        <v>83</v>
      </c>
      <c r="C82" s="417"/>
      <c r="D82" s="418"/>
      <c r="E82" s="418"/>
      <c r="F82" s="418"/>
      <c r="G82" s="418"/>
      <c r="H82" s="419"/>
    </row>
    <row r="83" spans="2:8" s="48" customFormat="1" ht="32.4" customHeight="1" x14ac:dyDescent="0.35">
      <c r="B83" s="213" t="s">
        <v>84</v>
      </c>
      <c r="C83" s="414" t="s">
        <v>85</v>
      </c>
      <c r="D83" s="415"/>
      <c r="E83" s="415"/>
      <c r="F83" s="415"/>
      <c r="G83" s="415"/>
      <c r="H83" s="416"/>
    </row>
    <row r="84" spans="2:8" s="48" customFormat="1" ht="32.4" customHeight="1" x14ac:dyDescent="0.35">
      <c r="B84" s="213" t="s">
        <v>86</v>
      </c>
      <c r="C84" s="417"/>
      <c r="D84" s="418"/>
      <c r="E84" s="418"/>
      <c r="F84" s="418"/>
      <c r="G84" s="418"/>
      <c r="H84" s="419"/>
    </row>
    <row r="85" spans="2:8" s="48" customFormat="1" ht="21" x14ac:dyDescent="0.4">
      <c r="B85" s="81"/>
      <c r="H85" s="31"/>
    </row>
  </sheetData>
  <mergeCells count="49">
    <mergeCell ref="C83:H83"/>
    <mergeCell ref="C84:H84"/>
    <mergeCell ref="B20:B22"/>
    <mergeCell ref="B23:B24"/>
    <mergeCell ref="B26:B27"/>
    <mergeCell ref="C26:D26"/>
    <mergeCell ref="C27:D27"/>
    <mergeCell ref="B29:H29"/>
    <mergeCell ref="B31:B34"/>
    <mergeCell ref="C36:D36"/>
    <mergeCell ref="C77:H77"/>
    <mergeCell ref="C78:H78"/>
    <mergeCell ref="C79:H79"/>
    <mergeCell ref="C80:H80"/>
    <mergeCell ref="C81:H81"/>
    <mergeCell ref="C82:H82"/>
    <mergeCell ref="E43:G43"/>
    <mergeCell ref="C10:H10"/>
    <mergeCell ref="B13:H13"/>
    <mergeCell ref="C15:C16"/>
    <mergeCell ref="D15:D16"/>
    <mergeCell ref="E15:E16"/>
    <mergeCell ref="F15:F16"/>
    <mergeCell ref="G15:G16"/>
    <mergeCell ref="H15:H16"/>
    <mergeCell ref="B64:B67"/>
    <mergeCell ref="C64:C67"/>
    <mergeCell ref="B71:B75"/>
    <mergeCell ref="C71:H75"/>
    <mergeCell ref="E48:G48"/>
    <mergeCell ref="E50:G50"/>
    <mergeCell ref="E51:G51"/>
    <mergeCell ref="B44:B48"/>
    <mergeCell ref="E46:G46"/>
    <mergeCell ref="E47:G47"/>
    <mergeCell ref="B54:H54"/>
    <mergeCell ref="G56:G57"/>
    <mergeCell ref="G58:G59"/>
    <mergeCell ref="G60:G61"/>
    <mergeCell ref="B2:H2"/>
    <mergeCell ref="C8:H8"/>
    <mergeCell ref="C9:H9"/>
    <mergeCell ref="C37:D37"/>
    <mergeCell ref="B39:H39"/>
    <mergeCell ref="C6:H6"/>
    <mergeCell ref="C4:H4"/>
    <mergeCell ref="C5:H5"/>
    <mergeCell ref="C7:H7"/>
    <mergeCell ref="B18:B19"/>
  </mergeCells>
  <conditionalFormatting sqref="C64">
    <cfRule type="containsText" dxfId="5" priority="1" operator="containsText" text="Avis d'ajournement">
      <formula>NOT(ISERROR(SEARCH("Avis d'ajournement",C64)))</formula>
    </cfRule>
    <cfRule type="containsText" dxfId="4" priority="2" operator="containsText" text="Avis défavorable">
      <formula>NOT(ISERROR(SEARCH("Avis défavorable",C64)))</formula>
    </cfRule>
    <cfRule type="containsText" dxfId="3" priority="3" operator="containsText" text="Avis favorable">
      <formula>NOT(ISERROR(SEARCH("Avis favorable",C64)))</formula>
    </cfRule>
  </conditionalFormatting>
  <dataValidations count="6">
    <dataValidation type="list" allowBlank="1" showInputMessage="1" showErrorMessage="1" sqref="D23:D24" xr:uid="{E6425251-7751-4BB3-9E66-0DB980247808}">
      <formula1>"Projet sans études,1,2,3,4"</formula1>
    </dataValidation>
    <dataValidation type="list" allowBlank="1" showInputMessage="1" showErrorMessage="1" sqref="D17:D22 D32:D34" xr:uid="{C304B063-FCF1-4CE0-80A8-2D65B8938F40}">
      <formula1>"1,2,3,4"</formula1>
    </dataValidation>
    <dataValidation type="list" allowBlank="1" showInputMessage="1" showErrorMessage="1" sqref="C27:D27" xr:uid="{F39A25EE-D973-476B-84EB-5F005A53B89C}">
      <formula1>"Sans études,Avec études"</formula1>
    </dataValidation>
    <dataValidation type="list" allowBlank="1" showInputMessage="1" showErrorMessage="1" sqref="D44 D46:D47" xr:uid="{0FCEACEF-3899-4CA3-8D5B-75F64F583EB2}">
      <formula1>"0,1"</formula1>
    </dataValidation>
    <dataValidation type="list" allowBlank="1" showInputMessage="1" showErrorMessage="1" sqref="D45" xr:uid="{6B709A27-4F12-4EDD-AF35-BA2ADFE89E9B}">
      <formula1>"0,1,2"</formula1>
    </dataValidation>
    <dataValidation type="list" allowBlank="1" showInputMessage="1" showErrorMessage="1" sqref="C37 C51" xr:uid="{28DB9EBC-8024-450A-9B0B-FED330FA16C6}">
      <formula1>"Tout domaine d'intervention"</formula1>
    </dataValidation>
  </dataValidation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81ADE-2FDD-471C-A29D-CEB91D4FED6F}">
  <sheetPr>
    <tabColor rgb="FFFFFF00"/>
  </sheetPr>
  <dimension ref="A1:P142"/>
  <sheetViews>
    <sheetView showGridLines="0" topLeftCell="A61" zoomScale="40" zoomScaleNormal="40" workbookViewId="0">
      <selection activeCell="B32" sqref="B32:H32"/>
    </sheetView>
  </sheetViews>
  <sheetFormatPr baseColWidth="10" defaultColWidth="11.44140625" defaultRowHeight="14.4" x14ac:dyDescent="0.3"/>
  <cols>
    <col min="1" max="1" width="27.6640625" style="236" customWidth="1"/>
    <col min="2" max="2" width="118.6640625" style="236" customWidth="1"/>
    <col min="3" max="3" width="123.6640625" style="236" customWidth="1"/>
    <col min="4" max="4" width="19.5546875" style="236" customWidth="1"/>
    <col min="5" max="5" width="20.44140625" style="236" customWidth="1"/>
    <col min="6" max="6" width="20.88671875" style="236" customWidth="1"/>
    <col min="7" max="7" width="83.44140625" style="236" customWidth="1"/>
    <col min="8" max="8" width="104.109375" style="236" customWidth="1"/>
    <col min="9" max="12" width="11.44140625" style="236"/>
    <col min="13" max="13" width="65" style="236" customWidth="1"/>
    <col min="14" max="16384" width="11.44140625" style="236"/>
  </cols>
  <sheetData>
    <row r="1" spans="1:16" s="235" customFormat="1" ht="99.75" customHeight="1" x14ac:dyDescent="0.35">
      <c r="A1" s="48"/>
      <c r="B1" s="48"/>
      <c r="C1" s="48"/>
      <c r="D1" s="48"/>
      <c r="E1" s="48"/>
      <c r="F1" s="48"/>
      <c r="G1" s="48"/>
      <c r="H1" s="48"/>
      <c r="I1" s="48"/>
      <c r="J1" s="48"/>
      <c r="K1" s="48"/>
      <c r="L1" s="48"/>
      <c r="M1" s="48"/>
      <c r="N1" s="48"/>
      <c r="O1" s="48"/>
      <c r="P1" s="48"/>
    </row>
    <row r="2" spans="1:16" s="235" customFormat="1" ht="52.5" customHeight="1" x14ac:dyDescent="0.35">
      <c r="A2" s="48"/>
      <c r="B2" s="286" t="s">
        <v>293</v>
      </c>
      <c r="C2" s="286"/>
      <c r="D2" s="286"/>
      <c r="E2" s="286"/>
      <c r="F2" s="286"/>
      <c r="G2" s="286"/>
      <c r="H2" s="286"/>
      <c r="I2" s="48"/>
      <c r="J2" s="48"/>
      <c r="K2" s="48"/>
      <c r="L2" s="48"/>
      <c r="M2" s="48"/>
      <c r="N2" s="48"/>
      <c r="O2" s="48"/>
      <c r="P2" s="48"/>
    </row>
    <row r="3" spans="1:16" x14ac:dyDescent="0.3">
      <c r="B3" s="237"/>
      <c r="C3" s="238"/>
      <c r="D3" s="238"/>
      <c r="E3" s="238"/>
    </row>
    <row r="4" spans="1:16" ht="21" x14ac:dyDescent="0.35">
      <c r="A4" s="31"/>
      <c r="B4" s="176" t="s">
        <v>111</v>
      </c>
      <c r="C4" s="372"/>
      <c r="D4" s="372"/>
      <c r="E4" s="372"/>
      <c r="F4" s="372"/>
      <c r="G4" s="372"/>
      <c r="H4" s="372"/>
    </row>
    <row r="5" spans="1:16" ht="21" x14ac:dyDescent="0.35">
      <c r="A5" s="31"/>
      <c r="B5" s="176" t="s">
        <v>112</v>
      </c>
      <c r="C5" s="372"/>
      <c r="D5" s="372"/>
      <c r="E5" s="372"/>
      <c r="F5" s="372"/>
      <c r="G5" s="372"/>
      <c r="H5" s="372"/>
    </row>
    <row r="6" spans="1:16" ht="47.4" customHeight="1" x14ac:dyDescent="0.35">
      <c r="A6" s="31"/>
      <c r="B6" s="176" t="s">
        <v>294</v>
      </c>
      <c r="C6" s="337" t="s">
        <v>295</v>
      </c>
      <c r="D6" s="337"/>
      <c r="E6" s="337"/>
      <c r="F6" s="337"/>
      <c r="G6" s="337"/>
      <c r="H6" s="337"/>
    </row>
    <row r="7" spans="1:16" ht="55.5" customHeight="1" x14ac:dyDescent="0.35">
      <c r="A7" s="31"/>
      <c r="B7" s="176" t="s">
        <v>296</v>
      </c>
      <c r="C7" s="337" t="s">
        <v>297</v>
      </c>
      <c r="D7" s="337"/>
      <c r="E7" s="337"/>
      <c r="F7" s="337"/>
      <c r="G7" s="337"/>
      <c r="H7" s="337"/>
    </row>
    <row r="8" spans="1:16" ht="30.75" customHeight="1" x14ac:dyDescent="0.35">
      <c r="A8" s="31"/>
      <c r="B8" s="176" t="s">
        <v>117</v>
      </c>
      <c r="C8" s="372"/>
      <c r="D8" s="372"/>
      <c r="E8" s="372"/>
      <c r="F8" s="372"/>
      <c r="G8" s="372"/>
      <c r="H8" s="372"/>
    </row>
    <row r="9" spans="1:16" ht="21" x14ac:dyDescent="0.35">
      <c r="A9" s="31"/>
      <c r="B9" s="176" t="s">
        <v>118</v>
      </c>
      <c r="C9" s="372"/>
      <c r="D9" s="372"/>
      <c r="E9" s="372"/>
      <c r="F9" s="372"/>
      <c r="G9" s="372"/>
      <c r="H9" s="372"/>
    </row>
    <row r="10" spans="1:16" ht="21" x14ac:dyDescent="0.35">
      <c r="A10" s="31"/>
      <c r="B10" s="176" t="s">
        <v>119</v>
      </c>
      <c r="C10" s="379"/>
      <c r="D10" s="380"/>
      <c r="E10" s="380"/>
      <c r="F10" s="380"/>
      <c r="G10" s="380"/>
      <c r="H10" s="381"/>
    </row>
    <row r="11" spans="1:16" ht="29.25" customHeight="1" x14ac:dyDescent="0.3">
      <c r="A11" s="239"/>
      <c r="B11" s="240"/>
      <c r="C11" s="240"/>
      <c r="D11" s="240"/>
      <c r="E11" s="240"/>
      <c r="F11" s="240"/>
      <c r="G11" s="240"/>
    </row>
    <row r="12" spans="1:16" ht="29.25" customHeight="1" x14ac:dyDescent="0.3">
      <c r="A12" s="239"/>
      <c r="B12" s="240"/>
      <c r="C12" s="240"/>
      <c r="D12" s="240"/>
      <c r="E12" s="240"/>
      <c r="F12" s="240"/>
      <c r="G12" s="240"/>
    </row>
    <row r="13" spans="1:16" s="48" customFormat="1" ht="44.1" customHeight="1" x14ac:dyDescent="0.35">
      <c r="B13" s="350" t="s">
        <v>120</v>
      </c>
      <c r="C13" s="351"/>
      <c r="D13" s="351"/>
      <c r="E13" s="351"/>
      <c r="F13" s="351"/>
      <c r="G13" s="351"/>
      <c r="H13" s="352"/>
    </row>
    <row r="14" spans="1:16" s="31" customFormat="1" ht="23.4" x14ac:dyDescent="0.45">
      <c r="B14" s="106"/>
      <c r="C14" s="32"/>
      <c r="D14" s="91"/>
      <c r="E14" s="33"/>
      <c r="F14" s="33"/>
      <c r="G14" s="34"/>
      <c r="H14" s="34"/>
      <c r="M14" s="92"/>
      <c r="N14" s="93"/>
      <c r="O14" s="93"/>
      <c r="P14" s="93"/>
    </row>
    <row r="15" spans="1:16" s="31" customFormat="1" ht="39.9" customHeight="1" x14ac:dyDescent="0.35">
      <c r="A15" s="31" t="s">
        <v>4</v>
      </c>
      <c r="B15" s="155"/>
      <c r="C15" s="335" t="s">
        <v>121</v>
      </c>
      <c r="D15" s="335" t="s">
        <v>122</v>
      </c>
      <c r="E15" s="335" t="s">
        <v>123</v>
      </c>
      <c r="F15" s="335" t="s">
        <v>8</v>
      </c>
      <c r="G15" s="335" t="s">
        <v>9</v>
      </c>
      <c r="H15" s="335" t="s">
        <v>10</v>
      </c>
      <c r="J15" s="48"/>
    </row>
    <row r="16" spans="1:16" s="31" customFormat="1" ht="39.9" customHeight="1" x14ac:dyDescent="0.35">
      <c r="B16" s="155"/>
      <c r="C16" s="336"/>
      <c r="D16" s="336"/>
      <c r="E16" s="336"/>
      <c r="F16" s="336"/>
      <c r="G16" s="336"/>
      <c r="H16" s="336"/>
      <c r="J16" s="131"/>
    </row>
    <row r="17" spans="2:16" s="31" customFormat="1" ht="36" x14ac:dyDescent="0.35">
      <c r="B17" s="195" t="s">
        <v>11</v>
      </c>
      <c r="C17" s="35" t="s">
        <v>124</v>
      </c>
      <c r="D17" s="160"/>
      <c r="E17" s="36">
        <v>4</v>
      </c>
      <c r="F17" s="160">
        <f t="shared" ref="F17:F22" si="0">D17*E17</f>
        <v>0</v>
      </c>
      <c r="G17" s="36" t="s">
        <v>13</v>
      </c>
      <c r="H17" s="37"/>
      <c r="J17" s="132"/>
    </row>
    <row r="18" spans="2:16" s="31" customFormat="1" ht="36" x14ac:dyDescent="0.35">
      <c r="B18" s="369" t="s">
        <v>14</v>
      </c>
      <c r="C18" s="35" t="s">
        <v>15</v>
      </c>
      <c r="D18" s="160"/>
      <c r="E18" s="36">
        <v>4</v>
      </c>
      <c r="F18" s="160">
        <f t="shared" si="0"/>
        <v>0</v>
      </c>
      <c r="G18" s="36" t="s">
        <v>13</v>
      </c>
      <c r="H18" s="37"/>
      <c r="J18" s="131"/>
    </row>
    <row r="19" spans="2:16" s="31" customFormat="1" ht="72" x14ac:dyDescent="0.35">
      <c r="B19" s="370"/>
      <c r="C19" s="35" t="s">
        <v>16</v>
      </c>
      <c r="D19" s="160"/>
      <c r="E19" s="36">
        <v>5</v>
      </c>
      <c r="F19" s="160">
        <f t="shared" si="0"/>
        <v>0</v>
      </c>
      <c r="G19" s="36" t="s">
        <v>13</v>
      </c>
      <c r="H19" s="37"/>
      <c r="J19" s="131"/>
    </row>
    <row r="20" spans="2:16" s="31" customFormat="1" ht="36" customHeight="1" x14ac:dyDescent="0.35">
      <c r="B20" s="373" t="s">
        <v>17</v>
      </c>
      <c r="C20" s="35" t="s">
        <v>18</v>
      </c>
      <c r="D20" s="160"/>
      <c r="E20" s="36">
        <v>3</v>
      </c>
      <c r="F20" s="160">
        <f t="shared" si="0"/>
        <v>0</v>
      </c>
      <c r="G20" s="36"/>
      <c r="H20" s="37"/>
      <c r="J20" s="98"/>
    </row>
    <row r="21" spans="2:16" s="31" customFormat="1" ht="18" customHeight="1" x14ac:dyDescent="0.35">
      <c r="B21" s="374"/>
      <c r="C21" s="35" t="s">
        <v>19</v>
      </c>
      <c r="D21" s="160"/>
      <c r="E21" s="36">
        <v>2</v>
      </c>
      <c r="F21" s="160">
        <f t="shared" si="0"/>
        <v>0</v>
      </c>
      <c r="G21" s="36"/>
      <c r="H21" s="37"/>
      <c r="J21" s="98"/>
    </row>
    <row r="22" spans="2:16" s="31" customFormat="1" ht="72" customHeight="1" x14ac:dyDescent="0.35">
      <c r="B22" s="375"/>
      <c r="C22" s="35" t="s">
        <v>20</v>
      </c>
      <c r="D22" s="160"/>
      <c r="E22" s="36">
        <v>2</v>
      </c>
      <c r="F22" s="160">
        <f t="shared" si="0"/>
        <v>0</v>
      </c>
      <c r="G22" s="36"/>
      <c r="H22" s="37"/>
      <c r="J22" s="98"/>
    </row>
    <row r="23" spans="2:16" s="31" customFormat="1" ht="123" customHeight="1" x14ac:dyDescent="0.35">
      <c r="B23" s="253" t="s">
        <v>159</v>
      </c>
      <c r="C23" s="35" t="s">
        <v>22</v>
      </c>
      <c r="D23" s="160"/>
      <c r="E23" s="36">
        <v>1</v>
      </c>
      <c r="F23" s="160">
        <f>IF(D23="Projet sans infrastructure","N/A",D23*E23)</f>
        <v>0</v>
      </c>
      <c r="G23" s="36" t="s">
        <v>13</v>
      </c>
      <c r="H23" s="37"/>
      <c r="J23" s="98"/>
      <c r="K23" s="94"/>
    </row>
    <row r="24" spans="2:16" s="31" customFormat="1" ht="36" customHeight="1" x14ac:dyDescent="0.35">
      <c r="B24" s="369" t="s">
        <v>126</v>
      </c>
      <c r="C24" s="35" t="s">
        <v>24</v>
      </c>
      <c r="D24" s="160"/>
      <c r="E24" s="36">
        <v>3</v>
      </c>
      <c r="F24" s="160">
        <f>IF(D24="Projet sans études","N/A",D24*E24)</f>
        <v>0</v>
      </c>
      <c r="G24" s="36" t="s">
        <v>13</v>
      </c>
      <c r="H24" s="37"/>
      <c r="J24" s="98"/>
    </row>
    <row r="25" spans="2:16" s="31" customFormat="1" ht="57.9" customHeight="1" x14ac:dyDescent="0.35">
      <c r="B25" s="370"/>
      <c r="C25" s="35" t="s">
        <v>25</v>
      </c>
      <c r="D25" s="160"/>
      <c r="E25" s="36">
        <v>2</v>
      </c>
      <c r="F25" s="160">
        <f>IF(D25="Projet sans études","N/A",D25*E25)</f>
        <v>0</v>
      </c>
      <c r="G25" s="36" t="s">
        <v>13</v>
      </c>
      <c r="H25" s="37"/>
      <c r="J25" s="98"/>
    </row>
    <row r="26" spans="2:16" s="31" customFormat="1" ht="21" x14ac:dyDescent="0.4">
      <c r="B26" s="46"/>
      <c r="C26" s="38"/>
      <c r="D26" s="39"/>
      <c r="E26" s="39"/>
      <c r="F26" s="39"/>
      <c r="G26" s="39"/>
      <c r="H26" s="39"/>
      <c r="J26" s="48"/>
    </row>
    <row r="27" spans="2:16" s="48" customFormat="1" ht="42.6" customHeight="1" x14ac:dyDescent="0.35">
      <c r="B27" s="382" t="str">
        <f>+'critères transversaux'!B16</f>
        <v>Total critères transversaux</v>
      </c>
      <c r="C27" s="345" t="s">
        <v>127</v>
      </c>
      <c r="D27" s="346"/>
      <c r="E27" s="260" t="s">
        <v>128</v>
      </c>
      <c r="F27" s="260" t="s">
        <v>129</v>
      </c>
      <c r="G27" s="260" t="s">
        <v>9</v>
      </c>
      <c r="H27" s="260" t="s">
        <v>10</v>
      </c>
    </row>
    <row r="28" spans="2:16" s="48" customFormat="1" ht="38.4" customHeight="1" x14ac:dyDescent="0.35">
      <c r="B28" s="382"/>
      <c r="C28" s="344" t="s">
        <v>127</v>
      </c>
      <c r="D28" s="344"/>
      <c r="E28" s="161" t="str">
        <f>IF(C28="Sans études avec infrastructure",21,IF(C28="Sans études sans infrastructure",20,IF(C28="Avec études sans infrastructure",25,IF(C28="Avec études avec infrastructure",26,""))))</f>
        <v/>
      </c>
      <c r="F28" s="262">
        <f>SUM(F17:F25)</f>
        <v>0</v>
      </c>
      <c r="G28" s="163"/>
      <c r="H28" s="163"/>
    </row>
    <row r="29" spans="2:16" s="31" customFormat="1" ht="59.4" customHeight="1" x14ac:dyDescent="0.35">
      <c r="M29" s="98"/>
      <c r="N29" s="93"/>
      <c r="O29" s="93"/>
      <c r="P29" s="93"/>
    </row>
    <row r="30" spans="2:16" s="48" customFormat="1" ht="39.6" customHeight="1" x14ac:dyDescent="0.35">
      <c r="B30" s="350" t="s">
        <v>130</v>
      </c>
      <c r="C30" s="351"/>
      <c r="D30" s="351"/>
      <c r="E30" s="351"/>
      <c r="F30" s="351"/>
      <c r="G30" s="351"/>
      <c r="H30" s="352"/>
    </row>
    <row r="31" spans="2:16" x14ac:dyDescent="0.3">
      <c r="B31" s="241"/>
      <c r="C31" s="242"/>
      <c r="E31" s="243"/>
      <c r="F31" s="238"/>
      <c r="M31" s="244"/>
      <c r="N31" s="245"/>
      <c r="O31" s="245"/>
      <c r="P31" s="245"/>
    </row>
    <row r="32" spans="2:16" ht="210" customHeight="1" x14ac:dyDescent="0.3">
      <c r="B32" s="437" t="s">
        <v>298</v>
      </c>
      <c r="C32" s="437"/>
      <c r="D32" s="437"/>
      <c r="E32" s="437"/>
      <c r="F32" s="437"/>
      <c r="G32" s="437"/>
      <c r="H32" s="437"/>
    </row>
    <row r="33" spans="2:16" s="246" customFormat="1" ht="18" x14ac:dyDescent="0.35">
      <c r="B33" s="259"/>
      <c r="C33" s="148"/>
      <c r="D33" s="148"/>
      <c r="E33" s="148"/>
      <c r="F33" s="148"/>
      <c r="G33" s="148"/>
      <c r="H33" s="148"/>
    </row>
    <row r="34" spans="2:16" ht="42" x14ac:dyDescent="0.3">
      <c r="B34" s="441" t="s">
        <v>299</v>
      </c>
      <c r="C34" s="265" t="s">
        <v>132</v>
      </c>
      <c r="D34" s="265" t="s">
        <v>6</v>
      </c>
      <c r="E34" s="265" t="s">
        <v>133</v>
      </c>
      <c r="F34" s="265" t="s">
        <v>134</v>
      </c>
      <c r="G34" s="265" t="s">
        <v>46</v>
      </c>
      <c r="H34" s="265" t="s">
        <v>10</v>
      </c>
      <c r="M34" s="244"/>
      <c r="N34" s="245"/>
      <c r="O34" s="245"/>
      <c r="P34" s="245"/>
    </row>
    <row r="35" spans="2:16" ht="54" x14ac:dyDescent="0.35">
      <c r="B35" s="442"/>
      <c r="C35" s="219" t="s">
        <v>300</v>
      </c>
      <c r="D35" s="160"/>
      <c r="E35" s="218">
        <v>2</v>
      </c>
      <c r="F35" s="218">
        <f>D35*E35</f>
        <v>0</v>
      </c>
      <c r="G35" s="216"/>
      <c r="H35" s="216"/>
      <c r="M35" s="244"/>
      <c r="N35" s="245"/>
      <c r="O35" s="245"/>
      <c r="P35" s="245"/>
    </row>
    <row r="36" spans="2:16" ht="57" customHeight="1" x14ac:dyDescent="0.35">
      <c r="B36" s="442"/>
      <c r="C36" s="219" t="s">
        <v>301</v>
      </c>
      <c r="D36" s="160"/>
      <c r="E36" s="218">
        <v>2</v>
      </c>
      <c r="F36" s="218">
        <f>D36*E36</f>
        <v>0</v>
      </c>
      <c r="G36" s="216"/>
      <c r="H36" s="216"/>
      <c r="M36" s="244"/>
      <c r="N36" s="245"/>
      <c r="O36" s="245"/>
      <c r="P36" s="245"/>
    </row>
    <row r="37" spans="2:16" ht="21" customHeight="1" x14ac:dyDescent="0.35">
      <c r="B37" s="443"/>
      <c r="C37" s="281" t="s">
        <v>53</v>
      </c>
      <c r="D37" s="216"/>
      <c r="E37" s="217"/>
      <c r="F37" s="218">
        <f>SUM(F35:F36)</f>
        <v>0</v>
      </c>
      <c r="G37" s="216"/>
      <c r="H37" s="216"/>
    </row>
    <row r="38" spans="2:16" ht="18" x14ac:dyDescent="0.35">
      <c r="B38" s="282"/>
      <c r="C38" s="31"/>
      <c r="D38" s="31"/>
      <c r="E38" s="31"/>
      <c r="F38" s="31"/>
      <c r="G38" s="31"/>
      <c r="H38" s="31"/>
    </row>
    <row r="39" spans="2:16" ht="36" customHeight="1" x14ac:dyDescent="0.3">
      <c r="B39" s="436" t="s">
        <v>302</v>
      </c>
      <c r="C39" s="265" t="s">
        <v>132</v>
      </c>
      <c r="D39" s="265" t="s">
        <v>6</v>
      </c>
      <c r="E39" s="265" t="s">
        <v>133</v>
      </c>
      <c r="F39" s="265" t="s">
        <v>134</v>
      </c>
      <c r="G39" s="265" t="s">
        <v>46</v>
      </c>
      <c r="H39" s="265" t="s">
        <v>10</v>
      </c>
      <c r="M39" s="244"/>
      <c r="N39" s="245"/>
      <c r="O39" s="245"/>
      <c r="P39" s="245"/>
    </row>
    <row r="40" spans="2:16" ht="36" x14ac:dyDescent="0.35">
      <c r="B40" s="436"/>
      <c r="C40" s="112" t="s">
        <v>303</v>
      </c>
      <c r="D40" s="160"/>
      <c r="E40" s="108">
        <v>2</v>
      </c>
      <c r="F40" s="108">
        <f>D40*E40</f>
        <v>0</v>
      </c>
      <c r="G40" s="109"/>
      <c r="H40" s="109"/>
      <c r="M40" s="244"/>
      <c r="N40" s="245"/>
      <c r="O40" s="245"/>
      <c r="P40" s="245"/>
    </row>
    <row r="41" spans="2:16" ht="54" customHeight="1" x14ac:dyDescent="0.35">
      <c r="B41" s="436"/>
      <c r="C41" s="219" t="s">
        <v>304</v>
      </c>
      <c r="D41" s="160"/>
      <c r="E41" s="218">
        <v>2</v>
      </c>
      <c r="F41" s="218">
        <f>D41*E41</f>
        <v>0</v>
      </c>
      <c r="G41" s="216"/>
      <c r="H41" s="216"/>
      <c r="M41" s="244"/>
      <c r="N41" s="245"/>
      <c r="O41" s="245"/>
      <c r="P41" s="245"/>
    </row>
    <row r="42" spans="2:16" ht="18" customHeight="1" x14ac:dyDescent="0.35">
      <c r="B42" s="436"/>
      <c r="C42" s="219" t="s">
        <v>305</v>
      </c>
      <c r="D42" s="160"/>
      <c r="E42" s="218">
        <v>2</v>
      </c>
      <c r="F42" s="218">
        <f>D42*E42</f>
        <v>0</v>
      </c>
      <c r="G42" s="216"/>
      <c r="H42" s="216"/>
    </row>
    <row r="43" spans="2:16" ht="36" customHeight="1" x14ac:dyDescent="0.35">
      <c r="B43" s="436"/>
      <c r="C43" s="219" t="s">
        <v>306</v>
      </c>
      <c r="D43" s="160"/>
      <c r="E43" s="218">
        <v>2</v>
      </c>
      <c r="F43" s="218">
        <f>D43*E43</f>
        <v>0</v>
      </c>
      <c r="G43" s="216"/>
      <c r="H43" s="216"/>
    </row>
    <row r="44" spans="2:16" ht="18.600000000000001" customHeight="1" x14ac:dyDescent="0.35">
      <c r="B44" s="436"/>
      <c r="C44" s="281" t="s">
        <v>53</v>
      </c>
      <c r="D44" s="216"/>
      <c r="E44" s="217"/>
      <c r="F44" s="218">
        <f>SUM(F40:F43)</f>
        <v>0</v>
      </c>
      <c r="G44" s="216"/>
      <c r="H44" s="216"/>
    </row>
    <row r="45" spans="2:16" ht="18" x14ac:dyDescent="0.3">
      <c r="B45" s="283"/>
    </row>
    <row r="46" spans="2:16" ht="42" x14ac:dyDescent="0.3">
      <c r="B46" s="436" t="s">
        <v>307</v>
      </c>
      <c r="C46" s="265" t="s">
        <v>132</v>
      </c>
      <c r="D46" s="265" t="s">
        <v>6</v>
      </c>
      <c r="E46" s="265" t="s">
        <v>133</v>
      </c>
      <c r="F46" s="265" t="s">
        <v>134</v>
      </c>
      <c r="G46" s="265" t="s">
        <v>46</v>
      </c>
      <c r="H46" s="265" t="s">
        <v>10</v>
      </c>
      <c r="M46" s="244"/>
      <c r="N46" s="245"/>
      <c r="O46" s="245"/>
      <c r="P46" s="245"/>
    </row>
    <row r="47" spans="2:16" ht="36" x14ac:dyDescent="0.35">
      <c r="B47" s="436"/>
      <c r="C47" s="112" t="s">
        <v>304</v>
      </c>
      <c r="D47" s="160"/>
      <c r="E47" s="108">
        <v>2</v>
      </c>
      <c r="F47" s="108">
        <f>D47*E47</f>
        <v>0</v>
      </c>
      <c r="G47" s="109"/>
      <c r="H47" s="109"/>
      <c r="M47" s="244"/>
      <c r="N47" s="245"/>
      <c r="O47" s="245"/>
      <c r="P47" s="245"/>
    </row>
    <row r="48" spans="2:16" ht="18" x14ac:dyDescent="0.35">
      <c r="B48" s="436"/>
      <c r="C48" s="112" t="s">
        <v>305</v>
      </c>
      <c r="D48" s="160"/>
      <c r="E48" s="108">
        <v>2</v>
      </c>
      <c r="F48" s="108">
        <f>D48*E48</f>
        <v>0</v>
      </c>
      <c r="G48" s="109"/>
      <c r="H48" s="109"/>
    </row>
    <row r="49" spans="2:8" ht="36" customHeight="1" x14ac:dyDescent="0.35">
      <c r="B49" s="436"/>
      <c r="C49" s="219" t="s">
        <v>306</v>
      </c>
      <c r="D49" s="160"/>
      <c r="E49" s="218">
        <v>2</v>
      </c>
      <c r="F49" s="218">
        <f>D49*E49</f>
        <v>0</v>
      </c>
      <c r="G49" s="216"/>
      <c r="H49" s="216"/>
    </row>
    <row r="50" spans="2:8" ht="18" x14ac:dyDescent="0.35">
      <c r="B50" s="436"/>
      <c r="C50" s="281" t="s">
        <v>53</v>
      </c>
      <c r="D50" s="216"/>
      <c r="E50" s="217"/>
      <c r="F50" s="218">
        <f>SUM(F47:F49)</f>
        <v>0</v>
      </c>
      <c r="G50" s="216"/>
      <c r="H50" s="216"/>
    </row>
    <row r="51" spans="2:8" ht="18" x14ac:dyDescent="0.35">
      <c r="B51" s="282"/>
      <c r="C51" s="31"/>
      <c r="D51" s="31"/>
      <c r="E51" s="31"/>
      <c r="F51" s="31"/>
      <c r="G51" s="31"/>
      <c r="H51" s="31"/>
    </row>
    <row r="52" spans="2:8" ht="42" x14ac:dyDescent="0.3">
      <c r="B52" s="436" t="s">
        <v>308</v>
      </c>
      <c r="C52" s="265" t="s">
        <v>132</v>
      </c>
      <c r="D52" s="265" t="s">
        <v>6</v>
      </c>
      <c r="E52" s="265" t="s">
        <v>133</v>
      </c>
      <c r="F52" s="265" t="s">
        <v>134</v>
      </c>
      <c r="G52" s="265" t="s">
        <v>46</v>
      </c>
      <c r="H52" s="265" t="s">
        <v>10</v>
      </c>
    </row>
    <row r="53" spans="2:8" ht="36" x14ac:dyDescent="0.35">
      <c r="B53" s="436"/>
      <c r="C53" s="112" t="s">
        <v>309</v>
      </c>
      <c r="D53" s="160"/>
      <c r="E53" s="108">
        <v>2</v>
      </c>
      <c r="F53" s="108">
        <f>D53*E53</f>
        <v>0</v>
      </c>
      <c r="G53" s="109"/>
      <c r="H53" s="109"/>
    </row>
    <row r="54" spans="2:8" ht="36" customHeight="1" x14ac:dyDescent="0.35">
      <c r="B54" s="436"/>
      <c r="C54" s="219" t="s">
        <v>235</v>
      </c>
      <c r="D54" s="160"/>
      <c r="E54" s="218">
        <v>2</v>
      </c>
      <c r="F54" s="218">
        <f>D54*E54</f>
        <v>0</v>
      </c>
      <c r="G54" s="216"/>
      <c r="H54" s="216"/>
    </row>
    <row r="55" spans="2:8" ht="18" x14ac:dyDescent="0.35">
      <c r="B55" s="436"/>
      <c r="C55" s="281" t="s">
        <v>53</v>
      </c>
      <c r="D55" s="216"/>
      <c r="E55" s="217"/>
      <c r="F55" s="218">
        <f>SUM(F53:F54)</f>
        <v>0</v>
      </c>
      <c r="G55" s="216"/>
      <c r="H55" s="216"/>
    </row>
    <row r="56" spans="2:8" ht="18" x14ac:dyDescent="0.35">
      <c r="B56" s="282"/>
      <c r="C56" s="31"/>
      <c r="D56" s="31"/>
      <c r="E56" s="31"/>
      <c r="F56" s="31"/>
      <c r="G56" s="31"/>
      <c r="H56" s="31"/>
    </row>
    <row r="57" spans="2:8" ht="42" x14ac:dyDescent="0.3">
      <c r="B57" s="436" t="s">
        <v>310</v>
      </c>
      <c r="C57" s="265" t="s">
        <v>132</v>
      </c>
      <c r="D57" s="265" t="s">
        <v>6</v>
      </c>
      <c r="E57" s="265" t="s">
        <v>133</v>
      </c>
      <c r="F57" s="265" t="s">
        <v>134</v>
      </c>
      <c r="G57" s="265" t="s">
        <v>46</v>
      </c>
      <c r="H57" s="265" t="s">
        <v>10</v>
      </c>
    </row>
    <row r="58" spans="2:8" ht="36" x14ac:dyDescent="0.35">
      <c r="B58" s="436"/>
      <c r="C58" s="112" t="s">
        <v>309</v>
      </c>
      <c r="D58" s="160"/>
      <c r="E58" s="108">
        <v>2</v>
      </c>
      <c r="F58" s="108">
        <f>D58*E58</f>
        <v>0</v>
      </c>
      <c r="G58" s="109"/>
      <c r="H58" s="109"/>
    </row>
    <row r="59" spans="2:8" ht="36" customHeight="1" x14ac:dyDescent="0.35">
      <c r="B59" s="436"/>
      <c r="C59" s="219" t="s">
        <v>235</v>
      </c>
      <c r="D59" s="160"/>
      <c r="E59" s="218">
        <v>2</v>
      </c>
      <c r="F59" s="218">
        <f>D59*E59</f>
        <v>0</v>
      </c>
      <c r="G59" s="216"/>
      <c r="H59" s="216"/>
    </row>
    <row r="60" spans="2:8" ht="18" x14ac:dyDescent="0.35">
      <c r="B60" s="436"/>
      <c r="C60" s="281" t="s">
        <v>53</v>
      </c>
      <c r="D60" s="216"/>
      <c r="E60" s="217"/>
      <c r="F60" s="218">
        <f>SUM(F58:F59)</f>
        <v>0</v>
      </c>
      <c r="G60" s="216"/>
      <c r="H60" s="216"/>
    </row>
    <row r="61" spans="2:8" ht="18" x14ac:dyDescent="0.35">
      <c r="B61" s="31"/>
      <c r="C61" s="31"/>
      <c r="D61" s="31"/>
      <c r="E61" s="31"/>
      <c r="F61" s="31"/>
      <c r="G61" s="31"/>
      <c r="H61" s="31"/>
    </row>
    <row r="62" spans="2:8" ht="18" hidden="1" x14ac:dyDescent="0.35">
      <c r="B62" s="31"/>
      <c r="C62" s="31"/>
      <c r="D62" s="31"/>
      <c r="E62" s="31"/>
      <c r="F62" s="31"/>
      <c r="G62" s="31"/>
      <c r="H62" s="31"/>
    </row>
    <row r="63" spans="2:8" ht="18" hidden="1" x14ac:dyDescent="0.35">
      <c r="B63" s="31"/>
      <c r="C63" s="31"/>
      <c r="D63" s="31"/>
      <c r="E63" s="31"/>
      <c r="F63" s="31"/>
      <c r="G63" s="31"/>
      <c r="H63" s="31"/>
    </row>
    <row r="64" spans="2:8" ht="18" hidden="1" x14ac:dyDescent="0.35">
      <c r="B64" s="31"/>
      <c r="C64" s="31"/>
      <c r="D64" s="31"/>
      <c r="E64" s="31"/>
      <c r="F64" s="31"/>
      <c r="G64" s="31"/>
      <c r="H64" s="31"/>
    </row>
    <row r="65" spans="2:10" ht="18" hidden="1" x14ac:dyDescent="0.35">
      <c r="B65" s="31"/>
      <c r="C65" s="31"/>
      <c r="D65" s="31"/>
      <c r="E65" s="31"/>
      <c r="F65" s="31"/>
      <c r="G65" s="31"/>
      <c r="H65" s="31"/>
    </row>
    <row r="66" spans="2:10" ht="18" hidden="1" x14ac:dyDescent="0.35">
      <c r="B66" s="31"/>
      <c r="C66" s="31"/>
      <c r="D66" s="31"/>
      <c r="E66" s="31"/>
      <c r="F66" s="31"/>
      <c r="G66" s="31"/>
      <c r="H66" s="31"/>
    </row>
    <row r="67" spans="2:10" ht="18" hidden="1" x14ac:dyDescent="0.35">
      <c r="B67" s="31"/>
      <c r="C67" s="31"/>
      <c r="D67" s="31"/>
      <c r="E67" s="31"/>
      <c r="F67" s="31"/>
      <c r="G67" s="31"/>
      <c r="H67" s="31"/>
    </row>
    <row r="68" spans="2:10" ht="18" hidden="1" x14ac:dyDescent="0.35">
      <c r="B68" s="31"/>
      <c r="C68" s="31"/>
      <c r="D68" s="31"/>
      <c r="E68" s="31"/>
      <c r="F68" s="31"/>
      <c r="G68" s="31"/>
      <c r="H68" s="31"/>
    </row>
    <row r="69" spans="2:10" ht="18" hidden="1" x14ac:dyDescent="0.35">
      <c r="B69" s="31"/>
      <c r="C69" s="31"/>
      <c r="D69" s="31"/>
      <c r="E69" s="31"/>
      <c r="F69" s="31"/>
      <c r="G69" s="31"/>
      <c r="H69" s="31"/>
    </row>
    <row r="70" spans="2:10" s="48" customFormat="1" ht="42.6" customHeight="1" x14ac:dyDescent="0.4">
      <c r="B70" s="81"/>
      <c r="C70" s="366" t="s">
        <v>127</v>
      </c>
      <c r="D70" s="367"/>
      <c r="E70" s="268" t="s">
        <v>128</v>
      </c>
      <c r="F70" s="268" t="s">
        <v>129</v>
      </c>
      <c r="G70" s="268" t="s">
        <v>9</v>
      </c>
      <c r="H70" s="268" t="s">
        <v>10</v>
      </c>
    </row>
    <row r="71" spans="2:10" s="48" customFormat="1" ht="38.4" customHeight="1" x14ac:dyDescent="0.35">
      <c r="B71" s="261" t="s">
        <v>141</v>
      </c>
      <c r="C71" s="368">
        <f>C8</f>
        <v>0</v>
      </c>
      <c r="D71" s="368"/>
      <c r="E71" s="161">
        <f>IF(C71="DI 165. Soutien au développement économique et touristique des territoires littoraux",4*SUM(E35:E36),IF(C71="DI 165. Soutien au développement de la fréquentation des sites naturels et culturels patrimoniaux",4*SUM(E40:E43),IF(C71="DI 166. Protection, développement et promotion du patrimoine culturel et des services culturels ",4*SUM(E47:E49),IF(C71="DI 167. Protection, développement et promotion du patrimoine naturel et de l'écotourisme, autre que les sites Natura 2000",4*SUM(E53:E54),IF(C71="DI 168. Réhabilitation physique et sécurité des espaces publics",4*SUM(E58:E59),0)))))</f>
        <v>0</v>
      </c>
      <c r="F71" s="262">
        <f>IF(C71="DI 165. Soutien au développement économique et touristique des territoires littoraux",F37,IF(C71="DI 165. Soutien au développement de la fréquentation des sites naturels et culturels patrimoniaux",(F44),IF(C71="DI 166. Protection, développement et promotion du patrimoine culturel et des services culturels ",(F50),IF(C71="DI 167. Protection, développement et promotion du patrimoine naturel et de l'écotourisme, autre que les sites Natura 2000",(F55),IF(C71="DI 168. Réhabilitation physique et sécurité des espaces publics",(F60),0)))))</f>
        <v>0</v>
      </c>
      <c r="G71" s="163"/>
      <c r="H71" s="163"/>
    </row>
    <row r="73" spans="2:10" s="48" customFormat="1" ht="38.1" customHeight="1" x14ac:dyDescent="0.35">
      <c r="B73" s="350" t="s">
        <v>142</v>
      </c>
      <c r="C73" s="351"/>
      <c r="D73" s="351"/>
      <c r="E73" s="351"/>
      <c r="F73" s="351"/>
      <c r="G73" s="351"/>
      <c r="H73" s="352"/>
    </row>
    <row r="74" spans="2:10" s="130" customFormat="1" ht="23.4" x14ac:dyDescent="0.45">
      <c r="B74" s="106"/>
    </row>
    <row r="75" spans="2:10" s="48" customFormat="1" ht="23.4" x14ac:dyDescent="0.45">
      <c r="B75" s="194" t="s">
        <v>143</v>
      </c>
    </row>
    <row r="76" spans="2:10" s="48" customFormat="1" ht="18" x14ac:dyDescent="0.35">
      <c r="B76" s="51"/>
      <c r="C76" s="52"/>
      <c r="D76" s="156"/>
    </row>
    <row r="77" spans="2:10" s="48" customFormat="1" ht="33.9" customHeight="1" x14ac:dyDescent="0.35">
      <c r="C77" s="265" t="s">
        <v>44</v>
      </c>
      <c r="D77" s="265" t="s">
        <v>45</v>
      </c>
      <c r="E77" s="327" t="s">
        <v>46</v>
      </c>
      <c r="F77" s="327"/>
      <c r="G77" s="327"/>
      <c r="H77" s="265" t="s">
        <v>10</v>
      </c>
    </row>
    <row r="78" spans="2:10" s="48" customFormat="1" ht="54" x14ac:dyDescent="0.35">
      <c r="B78" s="335" t="s">
        <v>47</v>
      </c>
      <c r="C78" s="193" t="s">
        <v>48</v>
      </c>
      <c r="D78" s="168"/>
      <c r="E78" s="169"/>
      <c r="F78" s="170"/>
      <c r="G78" s="182"/>
      <c r="H78" s="135"/>
      <c r="J78" s="99"/>
    </row>
    <row r="79" spans="2:10" s="48" customFormat="1" ht="117.75" customHeight="1" x14ac:dyDescent="0.35">
      <c r="B79" s="356"/>
      <c r="C79" s="184" t="s">
        <v>49</v>
      </c>
      <c r="D79" s="168"/>
      <c r="E79" s="169"/>
      <c r="F79" s="170"/>
      <c r="G79" s="182"/>
      <c r="H79" s="189"/>
      <c r="I79" s="164"/>
      <c r="J79" s="99"/>
    </row>
    <row r="80" spans="2:10" s="48" customFormat="1" ht="36" x14ac:dyDescent="0.35">
      <c r="B80" s="356"/>
      <c r="C80" s="185" t="s">
        <v>51</v>
      </c>
      <c r="D80" s="171"/>
      <c r="E80" s="357"/>
      <c r="F80" s="358"/>
      <c r="G80" s="359"/>
      <c r="H80" s="190"/>
    </row>
    <row r="81" spans="2:10" s="48" customFormat="1" ht="36" x14ac:dyDescent="0.35">
      <c r="B81" s="356"/>
      <c r="C81" s="187" t="s">
        <v>144</v>
      </c>
      <c r="D81" s="188"/>
      <c r="E81" s="360"/>
      <c r="F81" s="361"/>
      <c r="G81" s="362"/>
      <c r="H81" s="191"/>
      <c r="I81" s="38"/>
      <c r="J81" s="38"/>
    </row>
    <row r="82" spans="2:10" s="48" customFormat="1" ht="18" customHeight="1" x14ac:dyDescent="0.35">
      <c r="B82" s="336"/>
      <c r="C82" s="186" t="s">
        <v>145</v>
      </c>
      <c r="D82" s="183">
        <f>SUM(D78:D81)</f>
        <v>0</v>
      </c>
      <c r="E82" s="363"/>
      <c r="F82" s="364"/>
      <c r="G82" s="365"/>
      <c r="H82" s="192"/>
    </row>
    <row r="83" spans="2:10" s="48" customFormat="1" ht="18" x14ac:dyDescent="0.35"/>
    <row r="84" spans="2:10" s="48" customFormat="1" ht="38.1" customHeight="1" x14ac:dyDescent="0.45">
      <c r="B84" s="194" t="s">
        <v>146</v>
      </c>
    </row>
    <row r="86" spans="2:10" ht="21" x14ac:dyDescent="0.35">
      <c r="B86" s="48"/>
      <c r="C86" s="265" t="s">
        <v>44</v>
      </c>
      <c r="D86" s="265" t="s">
        <v>147</v>
      </c>
      <c r="E86" s="327" t="s">
        <v>46</v>
      </c>
      <c r="F86" s="327"/>
      <c r="G86" s="327"/>
      <c r="H86" s="265" t="s">
        <v>10</v>
      </c>
    </row>
    <row r="87" spans="2:10" ht="54" x14ac:dyDescent="0.35">
      <c r="B87" s="436" t="s">
        <v>299</v>
      </c>
      <c r="C87" s="129" t="s">
        <v>311</v>
      </c>
      <c r="D87" s="168"/>
      <c r="E87" s="392"/>
      <c r="F87" s="392"/>
      <c r="G87" s="392"/>
      <c r="H87" s="114"/>
    </row>
    <row r="88" spans="2:10" ht="54" x14ac:dyDescent="0.35">
      <c r="B88" s="436"/>
      <c r="C88" s="129" t="s">
        <v>312</v>
      </c>
      <c r="D88" s="168"/>
      <c r="E88" s="392"/>
      <c r="F88" s="392"/>
      <c r="G88" s="392"/>
      <c r="H88" s="114"/>
    </row>
    <row r="89" spans="2:10" ht="18" x14ac:dyDescent="0.35">
      <c r="B89" s="436"/>
      <c r="C89" s="198" t="s">
        <v>53</v>
      </c>
      <c r="D89" s="37">
        <f>+SUM(D87:D88)</f>
        <v>0</v>
      </c>
      <c r="E89" s="392"/>
      <c r="F89" s="392"/>
      <c r="G89" s="392"/>
      <c r="H89" s="114"/>
    </row>
    <row r="90" spans="2:10" x14ac:dyDescent="0.3">
      <c r="B90" s="247"/>
    </row>
    <row r="91" spans="2:10" ht="21" x14ac:dyDescent="0.35">
      <c r="B91" s="248"/>
      <c r="C91" s="265" t="s">
        <v>44</v>
      </c>
      <c r="D91" s="265" t="s">
        <v>147</v>
      </c>
      <c r="E91" s="327" t="s">
        <v>46</v>
      </c>
      <c r="F91" s="327"/>
      <c r="G91" s="327"/>
      <c r="H91" s="265" t="s">
        <v>10</v>
      </c>
    </row>
    <row r="92" spans="2:10" ht="72.75" customHeight="1" x14ac:dyDescent="0.35">
      <c r="B92" s="440" t="s">
        <v>302</v>
      </c>
      <c r="C92" s="129" t="s">
        <v>313</v>
      </c>
      <c r="D92" s="168"/>
      <c r="E92" s="392"/>
      <c r="F92" s="392"/>
      <c r="G92" s="392"/>
      <c r="H92" s="114"/>
    </row>
    <row r="93" spans="2:10" ht="18" x14ac:dyDescent="0.35">
      <c r="B93" s="440"/>
      <c r="C93" s="198" t="s">
        <v>53</v>
      </c>
      <c r="D93" s="37">
        <f>+SUM(D92:D92)</f>
        <v>0</v>
      </c>
      <c r="E93" s="392"/>
      <c r="F93" s="392"/>
      <c r="G93" s="392"/>
      <c r="H93" s="114"/>
    </row>
    <row r="94" spans="2:10" x14ac:dyDescent="0.3">
      <c r="B94" s="247"/>
    </row>
    <row r="95" spans="2:10" ht="21" x14ac:dyDescent="0.35">
      <c r="B95" s="248"/>
      <c r="C95" s="265" t="s">
        <v>44</v>
      </c>
      <c r="D95" s="265" t="s">
        <v>147</v>
      </c>
      <c r="E95" s="327" t="s">
        <v>46</v>
      </c>
      <c r="F95" s="327"/>
      <c r="G95" s="327"/>
      <c r="H95" s="265" t="s">
        <v>10</v>
      </c>
    </row>
    <row r="96" spans="2:10" ht="54" x14ac:dyDescent="0.35">
      <c r="B96" s="440" t="s">
        <v>307</v>
      </c>
      <c r="C96" s="129" t="s">
        <v>314</v>
      </c>
      <c r="D96" s="168"/>
      <c r="E96" s="392"/>
      <c r="F96" s="392"/>
      <c r="G96" s="392"/>
      <c r="H96" s="114"/>
    </row>
    <row r="97" spans="2:8" ht="18" x14ac:dyDescent="0.35">
      <c r="B97" s="440"/>
      <c r="C97" s="198" t="s">
        <v>53</v>
      </c>
      <c r="D97" s="37">
        <f>+SUM(D96:D96)</f>
        <v>0</v>
      </c>
      <c r="E97" s="392"/>
      <c r="F97" s="392"/>
      <c r="G97" s="392"/>
      <c r="H97" s="114"/>
    </row>
    <row r="98" spans="2:8" x14ac:dyDescent="0.3">
      <c r="B98" s="247"/>
    </row>
    <row r="99" spans="2:8" ht="21" x14ac:dyDescent="0.35">
      <c r="B99" s="248"/>
      <c r="C99" s="265" t="s">
        <v>44</v>
      </c>
      <c r="D99" s="265" t="s">
        <v>147</v>
      </c>
      <c r="E99" s="327" t="s">
        <v>46</v>
      </c>
      <c r="F99" s="327"/>
      <c r="G99" s="327"/>
      <c r="H99" s="265" t="s">
        <v>10</v>
      </c>
    </row>
    <row r="100" spans="2:8" ht="41.1" customHeight="1" x14ac:dyDescent="0.35">
      <c r="B100" s="438" t="s">
        <v>308</v>
      </c>
      <c r="C100" s="129" t="s">
        <v>315</v>
      </c>
      <c r="D100" s="168"/>
      <c r="E100" s="392"/>
      <c r="F100" s="392"/>
      <c r="G100" s="392"/>
      <c r="H100" s="114"/>
    </row>
    <row r="101" spans="2:8" ht="21" customHeight="1" x14ac:dyDescent="0.35">
      <c r="B101" s="439"/>
      <c r="C101" s="198" t="s">
        <v>53</v>
      </c>
      <c r="D101" s="37">
        <f>+SUM(D100:D100)</f>
        <v>0</v>
      </c>
      <c r="E101" s="392"/>
      <c r="F101" s="392"/>
      <c r="G101" s="392"/>
      <c r="H101" s="114"/>
    </row>
    <row r="102" spans="2:8" x14ac:dyDescent="0.3">
      <c r="B102" s="247"/>
    </row>
    <row r="103" spans="2:8" ht="21" x14ac:dyDescent="0.35">
      <c r="B103" s="248"/>
      <c r="C103" s="265" t="s">
        <v>44</v>
      </c>
      <c r="D103" s="265" t="s">
        <v>147</v>
      </c>
      <c r="E103" s="327" t="s">
        <v>46</v>
      </c>
      <c r="F103" s="327"/>
      <c r="G103" s="327"/>
      <c r="H103" s="265" t="s">
        <v>10</v>
      </c>
    </row>
    <row r="104" spans="2:8" ht="36" x14ac:dyDescent="0.35">
      <c r="B104" s="438" t="s">
        <v>310</v>
      </c>
      <c r="C104" s="129" t="s">
        <v>316</v>
      </c>
      <c r="D104" s="168"/>
      <c r="E104" s="392"/>
      <c r="F104" s="392"/>
      <c r="G104" s="392"/>
      <c r="H104" s="114"/>
    </row>
    <row r="105" spans="2:8" ht="18" x14ac:dyDescent="0.35">
      <c r="B105" s="439"/>
      <c r="C105" s="198" t="s">
        <v>53</v>
      </c>
      <c r="D105" s="37">
        <f>+SUM(D104:D104)</f>
        <v>0</v>
      </c>
      <c r="E105" s="392"/>
      <c r="F105" s="392"/>
      <c r="G105" s="392"/>
      <c r="H105" s="114"/>
    </row>
    <row r="107" spans="2:8" s="48" customFormat="1" ht="42.6" customHeight="1" x14ac:dyDescent="0.4">
      <c r="B107" s="81"/>
      <c r="C107" s="269" t="s">
        <v>127</v>
      </c>
      <c r="D107" s="260" t="s">
        <v>129</v>
      </c>
      <c r="E107" s="327" t="s">
        <v>46</v>
      </c>
      <c r="F107" s="327"/>
      <c r="G107" s="327"/>
      <c r="H107" s="260" t="s">
        <v>10</v>
      </c>
    </row>
    <row r="108" spans="2:8" s="48" customFormat="1" ht="38.4" customHeight="1" x14ac:dyDescent="0.35">
      <c r="B108" s="261" t="s">
        <v>150</v>
      </c>
      <c r="C108" s="35">
        <f>C8</f>
        <v>0</v>
      </c>
      <c r="D108" s="35">
        <f>IF(C71="DI 165. Soutien au développement économique et touristique des territoires littoraux",D82+D89,IF(C71="DI 165. Soutien au développement de la fréquentation des sites naturels et culturels patrimoniaux",D82+D93,IF(C71="DI 166. Protection, développement et promotion du patrimoine culturel et des services culturels ",D82+D97,IF(C71="DI 167. Protection, développement et promotion du patrimoine naturel et de l'écotourisme, autre que les sites Natura 2000",D82+D101,IF(C71="DI 168. Réhabilitation physique et sécurité des espaces publics",D82+D105,0)))))</f>
        <v>0</v>
      </c>
      <c r="E108" s="330"/>
      <c r="F108" s="331"/>
      <c r="G108" s="332"/>
      <c r="H108" s="163"/>
    </row>
    <row r="109" spans="2:8" s="31" customFormat="1" ht="18" x14ac:dyDescent="0.35"/>
    <row r="110" spans="2:8" s="31" customFormat="1" ht="18" x14ac:dyDescent="0.35"/>
    <row r="111" spans="2:8" s="48" customFormat="1" ht="33" customHeight="1" x14ac:dyDescent="0.35">
      <c r="B111" s="350" t="s">
        <v>151</v>
      </c>
      <c r="C111" s="351"/>
      <c r="D111" s="351"/>
      <c r="E111" s="351"/>
      <c r="F111" s="351"/>
      <c r="G111" s="351"/>
      <c r="H111" s="352"/>
    </row>
    <row r="112" spans="2:8" s="48" customFormat="1" ht="17.399999999999999" customHeight="1" x14ac:dyDescent="0.35"/>
    <row r="113" spans="2:8" s="48" customFormat="1" ht="43.5" customHeight="1" x14ac:dyDescent="0.35">
      <c r="B113" s="271" t="s">
        <v>26</v>
      </c>
      <c r="C113" s="202">
        <f>+F28</f>
        <v>0</v>
      </c>
      <c r="G113" s="204" t="s">
        <v>62</v>
      </c>
      <c r="H113" s="203" t="s">
        <v>63</v>
      </c>
    </row>
    <row r="114" spans="2:8" s="48" customFormat="1" ht="39.6" customHeight="1" x14ac:dyDescent="0.35">
      <c r="B114" s="271" t="s">
        <v>141</v>
      </c>
      <c r="C114" s="200">
        <f>+F71</f>
        <v>0</v>
      </c>
      <c r="G114" s="205"/>
      <c r="H114" s="203" t="s">
        <v>64</v>
      </c>
    </row>
    <row r="115" spans="2:8" s="48" customFormat="1" ht="39.6" customHeight="1" x14ac:dyDescent="0.35">
      <c r="B115" s="271" t="s">
        <v>150</v>
      </c>
      <c r="C115" s="201">
        <f>D108</f>
        <v>0</v>
      </c>
      <c r="G115" s="205"/>
      <c r="H115" s="203" t="s">
        <v>65</v>
      </c>
    </row>
    <row r="116" spans="2:8" s="48" customFormat="1" ht="39.6" customHeight="1" x14ac:dyDescent="0.35">
      <c r="B116" s="271" t="s">
        <v>152</v>
      </c>
      <c r="C116" s="272">
        <f>C113+C114</f>
        <v>0</v>
      </c>
      <c r="G116" s="206"/>
      <c r="H116" s="203" t="s">
        <v>66</v>
      </c>
    </row>
    <row r="117" spans="2:8" s="48" customFormat="1" ht="39.6" customHeight="1" x14ac:dyDescent="0.35">
      <c r="B117" s="271" t="s">
        <v>153</v>
      </c>
      <c r="C117" s="272">
        <f>C113+C114+C115</f>
        <v>0</v>
      </c>
      <c r="G117" s="207" t="s">
        <v>67</v>
      </c>
      <c r="H117" s="203" t="s">
        <v>68</v>
      </c>
    </row>
    <row r="118" spans="2:8" s="48" customFormat="1" ht="36" x14ac:dyDescent="0.35">
      <c r="G118" s="208"/>
      <c r="H118" s="203" t="s">
        <v>69</v>
      </c>
    </row>
    <row r="119" spans="2:8" s="48" customFormat="1" ht="47.4" customHeight="1" x14ac:dyDescent="0.35">
      <c r="G119" s="208"/>
      <c r="H119" s="203" t="s">
        <v>70</v>
      </c>
    </row>
    <row r="120" spans="2:8" s="48" customFormat="1" ht="36" x14ac:dyDescent="0.35">
      <c r="G120" s="209"/>
      <c r="H120" s="203" t="s">
        <v>71</v>
      </c>
    </row>
    <row r="121" spans="2:8" s="48" customFormat="1" ht="38.4" customHeight="1" x14ac:dyDescent="0.35">
      <c r="B121" s="353" t="s">
        <v>154</v>
      </c>
      <c r="C121" s="355" t="str">
        <f>IF(OR(C116=0,C28=""),"",IF(OR(AND(C28="Sans études avec infrastructure",C116&lt;22),AND(C28="Sans études sans infrastructure",C116&lt;21),AND(C28="Avec études sans infrastructure",C116&lt;26),AND(C28="Avec études avec infrastructure",C116&lt;27)),"Avis défavorable",IF(OR(AND(C28="Sans études avec infrastructure",C116&lt;43,C116&gt;21),AND(C28="Sans études sans infrastructure",C116&lt;41,C116&gt;20),AND(C28="Avec études sans infrastructure",C116&lt;51,C116&gt;25),AND(C28="Avec études avec infrastructure",C116&lt;53,C116&gt;26)),"Avis d'ajournement",IF(OR(AND(C28="Sans études avec infrastructure",C116&gt;42),AND(C28="Sans études sans infrastructure",C116&gt;40),AND(C28="Avec études sans infrastructure",C116&gt;50),AND(C28="Avec études avec infrastructure",C116&gt;52)),"Avis favorable"))))</f>
        <v/>
      </c>
      <c r="G121" s="210" t="s">
        <v>72</v>
      </c>
      <c r="H121" s="203" t="s">
        <v>73</v>
      </c>
    </row>
    <row r="122" spans="2:8" s="48" customFormat="1" ht="38.4" customHeight="1" x14ac:dyDescent="0.35">
      <c r="B122" s="353"/>
      <c r="C122" s="355"/>
      <c r="G122" s="211"/>
      <c r="H122" s="203" t="s">
        <v>74</v>
      </c>
    </row>
    <row r="123" spans="2:8" s="48" customFormat="1" ht="38.4" customHeight="1" x14ac:dyDescent="0.35">
      <c r="B123" s="353"/>
      <c r="C123" s="355"/>
      <c r="G123" s="211"/>
      <c r="H123" s="203" t="s">
        <v>75</v>
      </c>
    </row>
    <row r="124" spans="2:8" s="48" customFormat="1" ht="38.4" customHeight="1" x14ac:dyDescent="0.35">
      <c r="B124" s="354"/>
      <c r="C124" s="355"/>
      <c r="G124" s="212"/>
      <c r="H124" s="203" t="s">
        <v>76</v>
      </c>
    </row>
    <row r="125" spans="2:8" s="48" customFormat="1" ht="38.4" customHeight="1" x14ac:dyDescent="0.35"/>
    <row r="126" spans="2:8" s="48" customFormat="1" ht="38.4" customHeight="1" x14ac:dyDescent="0.35"/>
    <row r="127" spans="2:8" s="48" customFormat="1" ht="21" x14ac:dyDescent="0.4">
      <c r="B127" s="174"/>
      <c r="C127" s="80"/>
      <c r="D127" s="156"/>
      <c r="E127" s="156"/>
      <c r="F127" s="156"/>
    </row>
    <row r="128" spans="2:8" s="48" customFormat="1" ht="18" customHeight="1" x14ac:dyDescent="0.35">
      <c r="B128" s="334" t="s">
        <v>77</v>
      </c>
      <c r="C128" s="304"/>
      <c r="D128" s="304"/>
      <c r="E128" s="304"/>
      <c r="F128" s="304"/>
      <c r="G128" s="304"/>
      <c r="H128" s="304"/>
    </row>
    <row r="129" spans="2:8" s="48" customFormat="1" ht="18" customHeight="1" x14ac:dyDescent="0.35">
      <c r="B129" s="334"/>
      <c r="C129" s="304"/>
      <c r="D129" s="304"/>
      <c r="E129" s="304"/>
      <c r="F129" s="304"/>
      <c r="G129" s="304"/>
      <c r="H129" s="304"/>
    </row>
    <row r="130" spans="2:8" s="48" customFormat="1" ht="18" customHeight="1" x14ac:dyDescent="0.35">
      <c r="B130" s="334"/>
      <c r="C130" s="304"/>
      <c r="D130" s="304"/>
      <c r="E130" s="304"/>
      <c r="F130" s="304"/>
      <c r="G130" s="304"/>
      <c r="H130" s="304"/>
    </row>
    <row r="131" spans="2:8" s="48" customFormat="1" ht="18" customHeight="1" x14ac:dyDescent="0.35">
      <c r="B131" s="334"/>
      <c r="C131" s="304"/>
      <c r="D131" s="304"/>
      <c r="E131" s="304"/>
      <c r="F131" s="304"/>
      <c r="G131" s="304"/>
      <c r="H131" s="304"/>
    </row>
    <row r="132" spans="2:8" s="48" customFormat="1" ht="18" customHeight="1" x14ac:dyDescent="0.35">
      <c r="B132" s="334"/>
      <c r="C132" s="304"/>
      <c r="D132" s="304"/>
      <c r="E132" s="304"/>
      <c r="F132" s="304"/>
      <c r="G132" s="304"/>
      <c r="H132" s="304"/>
    </row>
    <row r="133" spans="2:8" s="48" customFormat="1" ht="32.4" customHeight="1" x14ac:dyDescent="0.4">
      <c r="B133" s="81"/>
      <c r="C133" s="115"/>
      <c r="D133" s="175"/>
      <c r="E133" s="175"/>
      <c r="F133" s="175"/>
      <c r="G133" s="164"/>
      <c r="H133" s="164"/>
    </row>
    <row r="134" spans="2:8" s="48" customFormat="1" ht="32.4" customHeight="1" x14ac:dyDescent="0.35">
      <c r="B134" s="213" t="s">
        <v>78</v>
      </c>
      <c r="C134" s="329"/>
      <c r="D134" s="329"/>
      <c r="E134" s="329"/>
      <c r="F134" s="329"/>
      <c r="G134" s="329"/>
      <c r="H134" s="329"/>
    </row>
    <row r="135" spans="2:8" s="48" customFormat="1" ht="32.4" customHeight="1" x14ac:dyDescent="0.35">
      <c r="B135" s="213" t="s">
        <v>79</v>
      </c>
      <c r="C135" s="329"/>
      <c r="D135" s="329"/>
      <c r="E135" s="329"/>
      <c r="F135" s="329"/>
      <c r="G135" s="329"/>
      <c r="H135" s="329"/>
    </row>
    <row r="136" spans="2:8" s="48" customFormat="1" ht="32.4" customHeight="1" x14ac:dyDescent="0.35">
      <c r="B136" s="213" t="s">
        <v>80</v>
      </c>
      <c r="C136" s="329"/>
      <c r="D136" s="329"/>
      <c r="E136" s="329"/>
      <c r="F136" s="329"/>
      <c r="G136" s="329"/>
      <c r="H136" s="329"/>
    </row>
    <row r="137" spans="2:8" s="48" customFormat="1" ht="32.4" customHeight="1" x14ac:dyDescent="0.35">
      <c r="B137" s="213" t="s">
        <v>81</v>
      </c>
      <c r="C137" s="329"/>
      <c r="D137" s="329"/>
      <c r="E137" s="329"/>
      <c r="F137" s="329"/>
      <c r="G137" s="329"/>
      <c r="H137" s="329"/>
    </row>
    <row r="138" spans="2:8" s="48" customFormat="1" ht="32.4" customHeight="1" x14ac:dyDescent="0.35">
      <c r="B138" s="213" t="s">
        <v>155</v>
      </c>
      <c r="C138" s="329"/>
      <c r="D138" s="329"/>
      <c r="E138" s="329"/>
      <c r="F138" s="329"/>
      <c r="G138" s="329"/>
      <c r="H138" s="329"/>
    </row>
    <row r="139" spans="2:8" s="48" customFormat="1" ht="32.4" customHeight="1" x14ac:dyDescent="0.35">
      <c r="B139" s="213" t="s">
        <v>83</v>
      </c>
      <c r="C139" s="329"/>
      <c r="D139" s="329"/>
      <c r="E139" s="329"/>
      <c r="F139" s="329"/>
      <c r="G139" s="329"/>
      <c r="H139" s="329"/>
    </row>
    <row r="140" spans="2:8" s="48" customFormat="1" ht="32.4" customHeight="1" x14ac:dyDescent="0.35">
      <c r="B140" s="213" t="s">
        <v>84</v>
      </c>
      <c r="C140" s="333" t="s">
        <v>85</v>
      </c>
      <c r="D140" s="333"/>
      <c r="E140" s="333"/>
      <c r="F140" s="333"/>
      <c r="G140" s="333"/>
      <c r="H140" s="333"/>
    </row>
    <row r="141" spans="2:8" s="48" customFormat="1" ht="32.4" customHeight="1" x14ac:dyDescent="0.35">
      <c r="B141" s="213" t="s">
        <v>86</v>
      </c>
      <c r="C141" s="329"/>
      <c r="D141" s="329"/>
      <c r="E141" s="329"/>
      <c r="F141" s="329"/>
      <c r="G141" s="329"/>
      <c r="H141" s="329"/>
    </row>
    <row r="142" spans="2:8" s="48" customFormat="1" ht="21" x14ac:dyDescent="0.4">
      <c r="B142" s="81"/>
    </row>
  </sheetData>
  <mergeCells count="72">
    <mergeCell ref="C137:H137"/>
    <mergeCell ref="C138:H138"/>
    <mergeCell ref="C139:H139"/>
    <mergeCell ref="C140:H140"/>
    <mergeCell ref="C141:H141"/>
    <mergeCell ref="B96:B97"/>
    <mergeCell ref="E97:G97"/>
    <mergeCell ref="G15:G16"/>
    <mergeCell ref="H15:H16"/>
    <mergeCell ref="B18:B19"/>
    <mergeCell ref="B20:B22"/>
    <mergeCell ref="B24:B25"/>
    <mergeCell ref="B34:B37"/>
    <mergeCell ref="C15:C16"/>
    <mergeCell ref="D15:D16"/>
    <mergeCell ref="E15:E16"/>
    <mergeCell ref="F15:F16"/>
    <mergeCell ref="B27:B28"/>
    <mergeCell ref="C27:D27"/>
    <mergeCell ref="C28:D28"/>
    <mergeCell ref="B30:H30"/>
    <mergeCell ref="E107:G107"/>
    <mergeCell ref="E108:G108"/>
    <mergeCell ref="B111:H111"/>
    <mergeCell ref="B121:B124"/>
    <mergeCell ref="C121:C124"/>
    <mergeCell ref="B128:B132"/>
    <mergeCell ref="C128:H132"/>
    <mergeCell ref="C134:H134"/>
    <mergeCell ref="C135:H135"/>
    <mergeCell ref="C136:H136"/>
    <mergeCell ref="E103:G103"/>
    <mergeCell ref="B104:B105"/>
    <mergeCell ref="E105:G105"/>
    <mergeCell ref="E87:G87"/>
    <mergeCell ref="E88:G88"/>
    <mergeCell ref="E92:G92"/>
    <mergeCell ref="E104:G104"/>
    <mergeCell ref="E91:G91"/>
    <mergeCell ref="E99:G99"/>
    <mergeCell ref="E101:G101"/>
    <mergeCell ref="B92:B93"/>
    <mergeCell ref="B100:B101"/>
    <mergeCell ref="E96:G96"/>
    <mergeCell ref="E100:G100"/>
    <mergeCell ref="E93:G93"/>
    <mergeCell ref="E95:G95"/>
    <mergeCell ref="E86:G86"/>
    <mergeCell ref="B87:B89"/>
    <mergeCell ref="E89:G89"/>
    <mergeCell ref="E81:G81"/>
    <mergeCell ref="E82:G82"/>
    <mergeCell ref="C71:D71"/>
    <mergeCell ref="B73:H73"/>
    <mergeCell ref="E77:G77"/>
    <mergeCell ref="B78:B82"/>
    <mergeCell ref="C6:H6"/>
    <mergeCell ref="C7:H7"/>
    <mergeCell ref="C8:H8"/>
    <mergeCell ref="C9:H9"/>
    <mergeCell ref="B39:B44"/>
    <mergeCell ref="B57:B60"/>
    <mergeCell ref="B52:B55"/>
    <mergeCell ref="B46:B50"/>
    <mergeCell ref="C70:D70"/>
    <mergeCell ref="E80:G80"/>
    <mergeCell ref="B32:H32"/>
    <mergeCell ref="C4:H4"/>
    <mergeCell ref="C5:H5"/>
    <mergeCell ref="B2:H2"/>
    <mergeCell ref="C10:H10"/>
    <mergeCell ref="B13:H13"/>
  </mergeCells>
  <conditionalFormatting sqref="C121">
    <cfRule type="containsText" dxfId="2" priority="1" operator="containsText" text="Avis d'ajournement">
      <formula>NOT(ISERROR(SEARCH("Avis d'ajournement",C121)))</formula>
    </cfRule>
    <cfRule type="containsText" dxfId="1" priority="2" operator="containsText" text="Avis défavorable">
      <formula>NOT(ISERROR(SEARCH("Avis défavorable",C121)))</formula>
    </cfRule>
    <cfRule type="containsText" dxfId="0" priority="3" operator="containsText" text="Avis favorable">
      <formula>NOT(ISERROR(SEARCH("Avis favorable",C121)))</formula>
    </cfRule>
  </conditionalFormatting>
  <dataValidations count="6">
    <dataValidation type="list" allowBlank="1" showInputMessage="1" showErrorMessage="1" sqref="C28" xr:uid="{F20CF201-1D73-4E95-9A1B-8CE75AB2CB01}">
      <formula1>"Sans études avec infrastructure, Sans études sans infrastructure,Avec études sans infrastructure,Avec études avec infrastructure"</formula1>
    </dataValidation>
    <dataValidation type="list" allowBlank="1" showInputMessage="1" showErrorMessage="1" sqref="D24:D25" xr:uid="{98BD36C0-3C15-44BE-8BB6-FBBF46366214}">
      <formula1>"Projet sans études,1,2,3,4"</formula1>
    </dataValidation>
    <dataValidation type="list" allowBlank="1" showInputMessage="1" showErrorMessage="1" sqref="D23" xr:uid="{9BB6D0DD-B33A-40B9-9EF5-FEF6E117B3AA}">
      <formula1>"Projet sans infrastructure,1,2,3,4"</formula1>
    </dataValidation>
    <dataValidation type="list" allowBlank="1" showInputMessage="1" showErrorMessage="1" sqref="D17:D22 D35:D36 D40:D43 D47:D49 D53:D54 D58:D59" xr:uid="{3B9FD132-7CDD-4E09-8F07-4E3708A96A1D}">
      <formula1>"1,2,3,4"</formula1>
    </dataValidation>
    <dataValidation type="list" allowBlank="1" showInputMessage="1" showErrorMessage="1" sqref="D78 D80:D81 D87:D88 D92 D96 D100 D104" xr:uid="{31A8E407-0166-4BFB-975E-A6D263184E58}">
      <formula1>"0,1"</formula1>
    </dataValidation>
    <dataValidation type="list" allowBlank="1" showInputMessage="1" showErrorMessage="1" sqref="D79" xr:uid="{9CE2885D-0B5F-4024-8CFB-C92D07C384BF}">
      <formula1>"0,1,2"</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A972D4F-A179-4901-87C4-B4E332022D73}">
          <x14:formula1>
            <xm:f>DI!$C$18:$C$22</xm:f>
          </x14:formula1>
          <xm:sqref>C8:H8</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59e4e51-8c31-4592-99ed-7c713fc4940f" xsi:nil="true"/>
    <lcf76f155ced4ddcb4097134ff3c332f xmlns="bd110fdb-39a3-4ca9-8f6d-23216eadf508">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5568FFB759A824EAA11393881EEA92B" ma:contentTypeVersion="14" ma:contentTypeDescription="Crée un document." ma:contentTypeScope="" ma:versionID="4579307f295be1899e3ad90952ac6281">
  <xsd:schema xmlns:xsd="http://www.w3.org/2001/XMLSchema" xmlns:xs="http://www.w3.org/2001/XMLSchema" xmlns:p="http://schemas.microsoft.com/office/2006/metadata/properties" xmlns:ns2="bd110fdb-39a3-4ca9-8f6d-23216eadf508" xmlns:ns3="159e4e51-8c31-4592-99ed-7c713fc4940f" targetNamespace="http://schemas.microsoft.com/office/2006/metadata/properties" ma:root="true" ma:fieldsID="3a356ae02b9917842b4182bd223e776c" ns2:_="" ns3:_="">
    <xsd:import namespace="bd110fdb-39a3-4ca9-8f6d-23216eadf508"/>
    <xsd:import namespace="159e4e51-8c31-4592-99ed-7c713fc4940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110fdb-39a3-4ca9-8f6d-23216eadf5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Balises d’images" ma:readOnly="false" ma:fieldId="{5cf76f15-5ced-4ddc-b409-7134ff3c332f}" ma:taxonomyMulti="true" ma:sspId="33ef62f9-2e07-484b-bd79-00aec90129fe"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59e4e51-8c31-4592-99ed-7c713fc4940f"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c8fd4a18-08d8-4608-946d-096feee45520}" ma:internalName="TaxCatchAll" ma:showField="CatchAllData" ma:web="159e4e51-8c31-4592-99ed-7c713fc4940f">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565961D-7710-4404-AE68-AA86BF2FCBBC}">
  <ds:schemaRefs>
    <ds:schemaRef ds:uri="http://schemas.microsoft.com/office/2006/metadata/properties"/>
    <ds:schemaRef ds:uri="http://schemas.microsoft.com/office/infopath/2007/PartnerControls"/>
    <ds:schemaRef ds:uri="159e4e51-8c31-4592-99ed-7c713fc4940f"/>
    <ds:schemaRef ds:uri="bd110fdb-39a3-4ca9-8f6d-23216eadf508"/>
  </ds:schemaRefs>
</ds:datastoreItem>
</file>

<file path=customXml/itemProps2.xml><?xml version="1.0" encoding="utf-8"?>
<ds:datastoreItem xmlns:ds="http://schemas.openxmlformats.org/officeDocument/2006/customXml" ds:itemID="{4182CA5D-B415-4E93-8C3F-E147265449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110fdb-39a3-4ca9-8f6d-23216eadf508"/>
    <ds:schemaRef ds:uri="159e4e51-8c31-4592-99ed-7c713fc494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8941118-6C8E-4F7A-B763-8D96EA3CE1D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23</vt:i4>
      </vt:variant>
    </vt:vector>
  </HeadingPairs>
  <TitlesOfParts>
    <vt:vector size="23" baseType="lpstr">
      <vt:lpstr>Intsructions globales</vt:lpstr>
      <vt:lpstr>critères transversaux</vt:lpstr>
      <vt:lpstr>critères bonus</vt:lpstr>
      <vt:lpstr>DI</vt:lpstr>
      <vt:lpstr>OS 1.1</vt:lpstr>
      <vt:lpstr>OS 1.2</vt:lpstr>
      <vt:lpstr>OS 1.3</vt:lpstr>
      <vt:lpstr>OS 1.5</vt:lpstr>
      <vt:lpstr>OS 2.1</vt:lpstr>
      <vt:lpstr>OS 2.2</vt:lpstr>
      <vt:lpstr>OS 2.4</vt:lpstr>
      <vt:lpstr>OS 2.5</vt:lpstr>
      <vt:lpstr>OS 2.6</vt:lpstr>
      <vt:lpstr>OS 2.7</vt:lpstr>
      <vt:lpstr>OS 2.8</vt:lpstr>
      <vt:lpstr>OS 3.1</vt:lpstr>
      <vt:lpstr>OS 3.2</vt:lpstr>
      <vt:lpstr>OS 4.1</vt:lpstr>
      <vt:lpstr>OS 4.2</vt:lpstr>
      <vt:lpstr>OS 4.5</vt:lpstr>
      <vt:lpstr>OS 4.6</vt:lpstr>
      <vt:lpstr>OS 4.7</vt:lpstr>
      <vt:lpstr>OS 5.1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Aurélie MAUGRAN-GARNIER</dc:creator>
  <cp:keywords/>
  <dc:description/>
  <cp:lastModifiedBy>Malika CHINGAN</cp:lastModifiedBy>
  <cp:revision/>
  <dcterms:created xsi:type="dcterms:W3CDTF">2015-07-03T19:26:48Z</dcterms:created>
  <dcterms:modified xsi:type="dcterms:W3CDTF">2024-11-26T17:13:58Z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0x010100D5568FFB759A824EAA11393881EEA92B</vt:lpwstr>
  </property>
  <property fmtid="{D5CDD505-2E9C-101B-9397-08002B2CF9AE}" pid="3" name="MediaServiceImageTags">
    <vt:lpwstr/>
  </property>
  <property fmtid="{D5CDD505-2E9C-101B-9397-08002B2CF9AE}" pid="4" name="Order">
    <vt:r8>46700</vt:r8>
  </property>
  <property fmtid="{D5CDD505-2E9C-101B-9397-08002B2CF9AE}" pid="5" name="xd_Signature">
    <vt:bool>false</vt:bool>
  </property>
  <property fmtid="{D5CDD505-2E9C-101B-9397-08002B2CF9AE}" pid="6" name="xd_ProgID">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ies>
</file>